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tiff" ContentType="image/tiff"/>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omments2.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defaultThemeVersion="124226"/>
  <mc:AlternateContent xmlns:mc="http://schemas.openxmlformats.org/markup-compatibility/2006">
    <mc:Choice Requires="x15">
      <x15ac:absPath xmlns:x15ac="http://schemas.microsoft.com/office/spreadsheetml/2010/11/ac" url="V:\Ügyfélszolgálat\Árlista\2024\"/>
    </mc:Choice>
  </mc:AlternateContent>
  <xr:revisionPtr revIDLastSave="0" documentId="13_ncr:1_{B084F338-7DF8-4EF7-AE54-EAE4E3399295}" xr6:coauthVersionLast="47" xr6:coauthVersionMax="47" xr10:uidLastSave="{00000000-0000-0000-0000-000000000000}"/>
  <bookViews>
    <workbookView xWindow="-120" yWindow="-120" windowWidth="29040" windowHeight="15720" tabRatio="798" xr2:uid="{00000000-000D-0000-FFFF-FFFF00000000}"/>
  </bookViews>
  <sheets>
    <sheet name="SZORZÓ+FELTÉTELEK" sheetId="12" r:id="rId1"/>
    <sheet name="FRISSÍTÉSEK" sheetId="19" r:id="rId2"/>
    <sheet name="TARTALOMJEGYZÉK" sheetId="20" r:id="rId3"/>
    <sheet name="KÁRPIT ADATOK" sheetId="21" r:id="rId4"/>
    <sheet name="KÁRPIT FOTÓK" sheetId="22" r:id="rId5"/>
    <sheet name="FORGÓ" sheetId="4" r:id="rId6"/>
    <sheet name="NEMFORGÓ" sheetId="5" r:id="rId7"/>
    <sheet name="SOFT SEATING" sheetId="6" r:id="rId8"/>
    <sheet name="ASZTALOK" sheetId="7" r:id="rId9"/>
    <sheet name="ÁLLÓFOGASOK, EGYÉB TERMÉKEK" sheetId="16" r:id="rId10"/>
    <sheet name="KARFÁK" sheetId="17" r:id="rId11"/>
    <sheet name="ALKATRÉSZEK" sheetId="18" r:id="rId12"/>
  </sheets>
  <definedNames>
    <definedName name="_xlnm._FilterDatabase" localSheetId="2" hidden="1">TARTALOMJEGYZÉK!$A$1:$A$52</definedName>
  </definedNames>
  <calcPr calcId="181029"/>
</workbook>
</file>

<file path=xl/calcChain.xml><?xml version="1.0" encoding="utf-8"?>
<calcChain xmlns="http://schemas.openxmlformats.org/spreadsheetml/2006/main">
  <c r="N209" i="6" l="1"/>
  <c r="N208" i="6"/>
  <c r="N207" i="6"/>
  <c r="F9" i="16"/>
  <c r="F208" i="6"/>
  <c r="F207" i="6"/>
  <c r="F531" i="4"/>
  <c r="F865" i="4"/>
  <c r="F864" i="4"/>
  <c r="F801" i="4"/>
  <c r="F884" i="4"/>
  <c r="N884" i="4"/>
  <c r="AD490" i="4"/>
  <c r="N748" i="4"/>
  <c r="N749" i="4"/>
  <c r="N747" i="4"/>
  <c r="V760" i="4"/>
  <c r="AD851" i="4"/>
  <c r="F722" i="4"/>
  <c r="F721" i="4"/>
  <c r="J9" i="16"/>
  <c r="J6" i="16"/>
  <c r="V400" i="4"/>
  <c r="F410" i="5"/>
  <c r="N410" i="5"/>
  <c r="V411" i="5"/>
  <c r="V410" i="5"/>
  <c r="AD411" i="5"/>
  <c r="AD410" i="5"/>
  <c r="T404" i="4"/>
  <c r="V404" i="4" s="1"/>
  <c r="T403" i="4"/>
  <c r="V403" i="4" s="1"/>
  <c r="T402" i="4"/>
  <c r="V402" i="4" s="1"/>
  <c r="T401" i="4"/>
  <c r="V401" i="4" s="1"/>
  <c r="V851" i="4"/>
  <c r="V490" i="4"/>
  <c r="N490" i="4"/>
  <c r="AD383" i="5"/>
  <c r="N852" i="4"/>
  <c r="N853" i="4"/>
  <c r="N851" i="4"/>
  <c r="F851" i="4"/>
  <c r="L492" i="4" l="1"/>
  <c r="N492" i="4" s="1"/>
  <c r="L491" i="4"/>
  <c r="N491" i="4" s="1"/>
  <c r="F493" i="4"/>
  <c r="F494" i="4"/>
  <c r="F490" i="4"/>
  <c r="D492" i="4"/>
  <c r="F492" i="4" s="1"/>
  <c r="D491" i="4"/>
  <c r="F491" i="4" s="1"/>
  <c r="N19" i="4"/>
  <c r="N1029" i="4"/>
  <c r="AD839" i="4"/>
  <c r="AD838" i="4"/>
  <c r="F256" i="4" l="1"/>
  <c r="V1029" i="4"/>
  <c r="F44" i="4" l="1"/>
  <c r="F43" i="4"/>
  <c r="AD31" i="4" l="1"/>
  <c r="AD30" i="4"/>
  <c r="G7" i="17"/>
  <c r="B7" i="17"/>
  <c r="Q16" i="17"/>
  <c r="V132" i="4"/>
  <c r="V131" i="4"/>
  <c r="N132" i="4"/>
  <c r="N131" i="4"/>
  <c r="AD120" i="4"/>
  <c r="AD119" i="4"/>
  <c r="AD118" i="4"/>
  <c r="F812" i="4"/>
  <c r="F800" i="4" l="1"/>
  <c r="AD747" i="4"/>
  <c r="F30" i="4"/>
  <c r="F1042" i="4"/>
  <c r="AD17" i="7"/>
  <c r="N18" i="7"/>
  <c r="N17" i="7"/>
  <c r="V17" i="7"/>
  <c r="F747" i="4"/>
  <c r="AD1016" i="4" l="1"/>
  <c r="K106" i="18"/>
  <c r="E106" i="18"/>
  <c r="N18" i="4"/>
  <c r="N17" i="4"/>
  <c r="V17" i="4"/>
  <c r="V31" i="4" l="1"/>
  <c r="V30" i="4"/>
  <c r="AE337" i="4"/>
  <c r="AE338" i="4"/>
  <c r="AE339" i="4"/>
  <c r="AE336" i="4"/>
  <c r="T135" i="5" l="1"/>
  <c r="T134" i="5"/>
  <c r="T133" i="5"/>
  <c r="T132" i="5"/>
  <c r="N335" i="4" l="1"/>
  <c r="F335" i="4"/>
  <c r="K23" i="21"/>
  <c r="K17" i="21"/>
  <c r="K15" i="21"/>
  <c r="V217" i="4"/>
  <c r="F217" i="4"/>
  <c r="AD18" i="4"/>
  <c r="AD148" i="5" l="1"/>
  <c r="AD147" i="5" l="1"/>
  <c r="V130" i="6"/>
  <c r="AD132" i="4" l="1"/>
  <c r="AD131" i="4"/>
  <c r="F133" i="4" l="1"/>
  <c r="F131" i="4"/>
  <c r="G23" i="17" l="1"/>
  <c r="L16" i="17"/>
  <c r="G16" i="17"/>
  <c r="F18" i="7" l="1"/>
  <c r="AD5" i="7"/>
  <c r="V5" i="7"/>
  <c r="N5" i="7"/>
  <c r="F4" i="6"/>
  <c r="N67" i="6"/>
  <c r="N66" i="6"/>
  <c r="L7" i="6"/>
  <c r="L6" i="6"/>
  <c r="V480" i="5" l="1"/>
  <c r="N341" i="5"/>
  <c r="N340" i="5"/>
  <c r="AD313" i="5" l="1"/>
  <c r="T315" i="5"/>
  <c r="T314" i="5"/>
  <c r="T312" i="5"/>
  <c r="N240" i="5" l="1"/>
  <c r="AB135" i="5" l="1"/>
  <c r="AD135" i="5" s="1"/>
  <c r="AB134" i="5"/>
  <c r="AD134" i="5" s="1"/>
  <c r="AB132" i="5"/>
  <c r="AD132" i="5" s="1"/>
  <c r="AD131" i="5"/>
  <c r="V135" i="5"/>
  <c r="V134" i="5"/>
  <c r="V133" i="5"/>
  <c r="V132" i="5"/>
  <c r="V131" i="5"/>
  <c r="L135" i="5"/>
  <c r="N135" i="5" s="1"/>
  <c r="L134" i="5"/>
  <c r="N134" i="5" s="1"/>
  <c r="L133" i="5"/>
  <c r="N133" i="5" s="1"/>
  <c r="L132" i="5"/>
  <c r="N131" i="5"/>
  <c r="N100" i="5"/>
  <c r="T85" i="5"/>
  <c r="D85" i="5"/>
  <c r="AB133" i="5" l="1"/>
  <c r="AD133" i="5" s="1"/>
  <c r="N132" i="5"/>
  <c r="T69" i="5" l="1"/>
  <c r="L70" i="5"/>
  <c r="L69" i="5"/>
  <c r="L40" i="5"/>
  <c r="L416" i="4"/>
  <c r="N416" i="4" s="1"/>
  <c r="N417" i="4"/>
  <c r="L418" i="4"/>
  <c r="N418" i="4" s="1"/>
  <c r="L419" i="4"/>
  <c r="N419" i="4" s="1"/>
  <c r="L420" i="4"/>
  <c r="N420" i="4" s="1"/>
  <c r="K3" i="18" l="1"/>
  <c r="N990" i="4"/>
  <c r="F839" i="4" l="1"/>
  <c r="N761" i="4"/>
  <c r="D432" i="4"/>
  <c r="N415" i="4"/>
  <c r="F419" i="4"/>
  <c r="L320" i="4"/>
  <c r="N231" i="4"/>
  <c r="D219" i="4"/>
  <c r="F219" i="4" s="1"/>
  <c r="D218" i="4"/>
  <c r="F218" i="4" s="1"/>
  <c r="D73" i="5" l="1"/>
  <c r="F73" i="5" s="1"/>
  <c r="F72" i="5"/>
  <c r="V838" i="4"/>
  <c r="N812" i="4"/>
  <c r="N813" i="4"/>
  <c r="K16" i="21" l="1"/>
  <c r="AD5" i="4" l="1"/>
  <c r="AD4" i="4"/>
  <c r="F25" i="16" l="1"/>
  <c r="F22" i="16"/>
  <c r="F243" i="4" l="1"/>
  <c r="F230" i="4"/>
  <c r="AD480" i="5" l="1"/>
  <c r="N383" i="5" l="1"/>
  <c r="N1043" i="4"/>
  <c r="N1042" i="4"/>
  <c r="F461" i="4"/>
  <c r="F465" i="4"/>
  <c r="F98" i="6"/>
  <c r="N5" i="6"/>
  <c r="N6" i="6"/>
  <c r="N7" i="6"/>
  <c r="N4" i="6"/>
  <c r="F71" i="5" l="1"/>
  <c r="F68" i="5"/>
  <c r="F69" i="5"/>
  <c r="F70" i="5"/>
  <c r="F148" i="5"/>
  <c r="F149" i="5"/>
  <c r="F150" i="5"/>
  <c r="F153" i="5"/>
  <c r="F154" i="5"/>
  <c r="F156" i="5"/>
  <c r="F157" i="5"/>
  <c r="AD84" i="5" l="1"/>
  <c r="V313" i="5"/>
  <c r="V315" i="5"/>
  <c r="V312" i="5"/>
  <c r="N312" i="5"/>
  <c r="V314" i="5"/>
  <c r="V626" i="4" l="1"/>
  <c r="V627" i="4"/>
  <c r="V625" i="4"/>
  <c r="AD415" i="4"/>
  <c r="N217" i="4"/>
  <c r="AD217" i="4"/>
  <c r="N230" i="4"/>
  <c r="F4" i="4"/>
  <c r="K10" i="21" l="1"/>
  <c r="AD722" i="4"/>
  <c r="AD721" i="4"/>
  <c r="D418" i="4"/>
  <c r="F417" i="4"/>
  <c r="D416" i="4"/>
  <c r="F416" i="4" s="1"/>
  <c r="D415" i="4"/>
  <c r="F415" i="4" s="1"/>
  <c r="V383" i="5"/>
  <c r="F418" i="4" l="1"/>
  <c r="F5" i="7"/>
  <c r="F4" i="7"/>
  <c r="F68" i="6"/>
  <c r="F67" i="6"/>
  <c r="F66" i="6"/>
  <c r="T475" i="4"/>
  <c r="V475" i="4" s="1"/>
  <c r="AD475" i="4"/>
  <c r="V476" i="4"/>
  <c r="AD476" i="4"/>
  <c r="T477" i="4"/>
  <c r="V477" i="4" s="1"/>
  <c r="T478" i="4"/>
  <c r="V478" i="4" s="1"/>
  <c r="T479" i="4"/>
  <c r="V479" i="4" s="1"/>
  <c r="T480" i="4"/>
  <c r="V480" i="4" s="1"/>
  <c r="F639" i="4"/>
  <c r="F638" i="4"/>
  <c r="AD585" i="4"/>
  <c r="AD584" i="4"/>
  <c r="V585" i="4"/>
  <c r="V584" i="4"/>
  <c r="L587" i="4"/>
  <c r="N587" i="4" s="1"/>
  <c r="L586" i="4"/>
  <c r="N586" i="4" s="1"/>
  <c r="N585" i="4"/>
  <c r="L584" i="4"/>
  <c r="N584" i="4" s="1"/>
  <c r="D587" i="4"/>
  <c r="F587" i="4" s="1"/>
  <c r="D586" i="4"/>
  <c r="F586" i="4" s="1"/>
  <c r="F585" i="4"/>
  <c r="D584" i="4"/>
  <c r="F584" i="4" s="1"/>
  <c r="N33" i="4"/>
  <c r="N32" i="4"/>
  <c r="N31" i="4"/>
  <c r="N30" i="4"/>
  <c r="AD17" i="4"/>
  <c r="F18" i="4"/>
  <c r="F17" i="4"/>
  <c r="V6" i="4"/>
  <c r="V5" i="4"/>
  <c r="V4" i="4"/>
  <c r="N799" i="4" l="1"/>
  <c r="V799" i="4"/>
  <c r="AD799" i="4"/>
  <c r="T814" i="4"/>
  <c r="V814" i="4" s="1"/>
  <c r="V813" i="4"/>
  <c r="T812" i="4"/>
  <c r="V812" i="4" s="1"/>
  <c r="AD812" i="4"/>
  <c r="F838" i="4"/>
  <c r="F799" i="4"/>
  <c r="AD763" i="4"/>
  <c r="AD762" i="4"/>
  <c r="AD761" i="4"/>
  <c r="AD760" i="4"/>
  <c r="N760" i="4"/>
  <c r="F760" i="4"/>
  <c r="V747" i="4"/>
  <c r="V721" i="4"/>
  <c r="AD431" i="4"/>
  <c r="AD430" i="4"/>
  <c r="F445" i="4"/>
  <c r="N446" i="4"/>
  <c r="N445" i="4"/>
  <c r="V445" i="4"/>
  <c r="AD446" i="4"/>
  <c r="AD445" i="4"/>
  <c r="D464" i="4"/>
  <c r="F464" i="4" s="1"/>
  <c r="D463" i="4"/>
  <c r="F463" i="4" s="1"/>
  <c r="D462" i="4"/>
  <c r="F462" i="4" s="1"/>
  <c r="D460" i="4"/>
  <c r="F460" i="4" s="1"/>
  <c r="N465" i="4"/>
  <c r="L464" i="4"/>
  <c r="N464" i="4" s="1"/>
  <c r="L463" i="4"/>
  <c r="N463" i="4" s="1"/>
  <c r="L462" i="4"/>
  <c r="N462" i="4" s="1"/>
  <c r="N461" i="4"/>
  <c r="L460" i="4"/>
  <c r="N460" i="4" s="1"/>
  <c r="V465" i="4"/>
  <c r="T464" i="4"/>
  <c r="V464" i="4" s="1"/>
  <c r="T463" i="4"/>
  <c r="V463" i="4" s="1"/>
  <c r="T462" i="4"/>
  <c r="V462" i="4" s="1"/>
  <c r="V461" i="4"/>
  <c r="T460" i="4"/>
  <c r="V460" i="4" s="1"/>
  <c r="AD465" i="4"/>
  <c r="AD464" i="4"/>
  <c r="AB463" i="4"/>
  <c r="AD463" i="4" s="1"/>
  <c r="AB462" i="4"/>
  <c r="AD462" i="4" s="1"/>
  <c r="AB461" i="4"/>
  <c r="AD461" i="4" s="1"/>
  <c r="AD460" i="4"/>
  <c r="F480" i="4"/>
  <c r="D479" i="4"/>
  <c r="F479" i="4" s="1"/>
  <c r="D478" i="4"/>
  <c r="F478" i="4" s="1"/>
  <c r="D477" i="4"/>
  <c r="F477" i="4" s="1"/>
  <c r="F476" i="4"/>
  <c r="D475" i="4"/>
  <c r="F475" i="4" s="1"/>
  <c r="N480" i="4"/>
  <c r="N479" i="4"/>
  <c r="L478" i="4"/>
  <c r="N478" i="4" s="1"/>
  <c r="L477" i="4"/>
  <c r="N477" i="4" s="1"/>
  <c r="L476" i="4"/>
  <c r="N476" i="4" s="1"/>
  <c r="N475" i="4"/>
  <c r="F432" i="4"/>
  <c r="D431" i="4"/>
  <c r="F431" i="4" s="1"/>
  <c r="F430" i="4"/>
  <c r="N431" i="4"/>
  <c r="N430" i="4"/>
  <c r="V430" i="4"/>
  <c r="AD371" i="4"/>
  <c r="AD370" i="4"/>
  <c r="T375" i="4"/>
  <c r="V375" i="4" s="1"/>
  <c r="T374" i="4"/>
  <c r="V374" i="4" s="1"/>
  <c r="T373" i="4"/>
  <c r="V373" i="4" s="1"/>
  <c r="T372" i="4"/>
  <c r="V372" i="4" s="1"/>
  <c r="V371" i="4"/>
  <c r="T370" i="4"/>
  <c r="V370" i="4" s="1"/>
  <c r="N375" i="4"/>
  <c r="L374" i="4"/>
  <c r="N374" i="4" s="1"/>
  <c r="L373" i="4"/>
  <c r="N373" i="4" s="1"/>
  <c r="L372" i="4"/>
  <c r="N372" i="4" s="1"/>
  <c r="L371" i="4"/>
  <c r="N371" i="4" s="1"/>
  <c r="N370" i="4"/>
  <c r="V1004" i="4"/>
  <c r="V1003" i="4"/>
  <c r="N1004" i="4"/>
  <c r="N1003" i="4"/>
  <c r="F1003" i="4"/>
  <c r="AB628" i="4"/>
  <c r="AD628" i="4" s="1"/>
  <c r="AB627" i="4"/>
  <c r="AD627" i="4" s="1"/>
  <c r="AB626" i="4"/>
  <c r="AD626" i="4" s="1"/>
  <c r="AD625" i="4"/>
  <c r="N626" i="4"/>
  <c r="N625" i="4"/>
  <c r="D628" i="4"/>
  <c r="F628" i="4" s="1"/>
  <c r="D627" i="4"/>
  <c r="F627" i="4" s="1"/>
  <c r="F626" i="4"/>
  <c r="D625" i="4"/>
  <c r="F625" i="4" s="1"/>
  <c r="AB559" i="4"/>
  <c r="AD559" i="4" s="1"/>
  <c r="AB558" i="4"/>
  <c r="AD558" i="4" s="1"/>
  <c r="AB557" i="4"/>
  <c r="AD557" i="4" s="1"/>
  <c r="AB556" i="4"/>
  <c r="AD556" i="4" s="1"/>
  <c r="AD555" i="4"/>
  <c r="AB554" i="4"/>
  <c r="AD554" i="4" s="1"/>
  <c r="T557" i="4"/>
  <c r="V557" i="4" s="1"/>
  <c r="T556" i="4"/>
  <c r="V556" i="4" s="1"/>
  <c r="T555" i="4"/>
  <c r="V555" i="4" s="1"/>
  <c r="V554" i="4"/>
  <c r="L557" i="4"/>
  <c r="N557" i="4" s="1"/>
  <c r="L556" i="4"/>
  <c r="N556" i="4" s="1"/>
  <c r="N555" i="4"/>
  <c r="L554" i="4"/>
  <c r="N554" i="4" s="1"/>
  <c r="D557" i="4"/>
  <c r="F557" i="4" s="1"/>
  <c r="D556" i="4"/>
  <c r="F556" i="4" s="1"/>
  <c r="F555" i="4"/>
  <c r="D554" i="4"/>
  <c r="F554" i="4" s="1"/>
  <c r="T418" i="4"/>
  <c r="V418" i="4" s="1"/>
  <c r="V417" i="4"/>
  <c r="T416" i="4"/>
  <c r="V416" i="4" s="1"/>
  <c r="T415" i="4"/>
  <c r="V415" i="4" s="1"/>
  <c r="N597" i="4"/>
  <c r="F370" i="4"/>
  <c r="L403" i="4"/>
  <c r="N403" i="4" s="1"/>
  <c r="L402" i="4"/>
  <c r="N402" i="4" s="1"/>
  <c r="L401" i="4"/>
  <c r="N401" i="4" s="1"/>
  <c r="N400" i="4"/>
  <c r="N100" i="6"/>
  <c r="N99" i="6"/>
  <c r="N98" i="6"/>
  <c r="V100" i="6"/>
  <c r="V99" i="6"/>
  <c r="V98" i="6"/>
  <c r="AD100" i="6"/>
  <c r="AD99" i="6"/>
  <c r="AD98" i="6"/>
  <c r="F114" i="6"/>
  <c r="F115" i="6"/>
  <c r="F116" i="6"/>
  <c r="L404" i="4" l="1"/>
  <c r="N404" i="4" s="1"/>
  <c r="L405" i="4"/>
  <c r="N405" i="4" s="1"/>
  <c r="AD312" i="5"/>
  <c r="L41" i="5"/>
  <c r="N41" i="5" s="1"/>
  <c r="N40" i="5"/>
  <c r="N38" i="5"/>
  <c r="N37" i="5"/>
  <c r="N36" i="5"/>
  <c r="T41" i="5"/>
  <c r="V41" i="5" s="1"/>
  <c r="V40" i="5"/>
  <c r="V38" i="5"/>
  <c r="V37" i="5"/>
  <c r="V36" i="5"/>
  <c r="AB41" i="5"/>
  <c r="AD41" i="5" s="1"/>
  <c r="AD40" i="5"/>
  <c r="AD38" i="5"/>
  <c r="AD37" i="5"/>
  <c r="AD36" i="5"/>
  <c r="D57" i="5"/>
  <c r="F57" i="5" s="1"/>
  <c r="F56" i="5"/>
  <c r="F54" i="5"/>
  <c r="F53" i="5"/>
  <c r="F52" i="5"/>
  <c r="L57" i="5"/>
  <c r="N57" i="5" s="1"/>
  <c r="N56" i="5"/>
  <c r="N54" i="5"/>
  <c r="N53" i="5"/>
  <c r="N52" i="5"/>
  <c r="V53" i="5"/>
  <c r="V52" i="5"/>
  <c r="AB57" i="5"/>
  <c r="AD57" i="5" s="1"/>
  <c r="AB56" i="5"/>
  <c r="AD56" i="5" s="1"/>
  <c r="AB55" i="5"/>
  <c r="AD55" i="5" s="1"/>
  <c r="AB54" i="5"/>
  <c r="AD54" i="5" s="1"/>
  <c r="AD53" i="5"/>
  <c r="AB52" i="5"/>
  <c r="AD52" i="5" s="1"/>
  <c r="N70" i="5"/>
  <c r="N69" i="5"/>
  <c r="N68" i="5"/>
  <c r="T68" i="5"/>
  <c r="V68" i="5" s="1"/>
  <c r="V69" i="5"/>
  <c r="V70" i="5"/>
  <c r="T71" i="5"/>
  <c r="V71" i="5" s="1"/>
  <c r="D87" i="5"/>
  <c r="F87" i="5" s="1"/>
  <c r="F86" i="5"/>
  <c r="F85" i="5"/>
  <c r="D84" i="5"/>
  <c r="F84" i="5" s="1"/>
  <c r="AD70" i="5"/>
  <c r="AD69" i="5"/>
  <c r="AD68" i="5"/>
  <c r="T87" i="5"/>
  <c r="V87" i="5" s="1"/>
  <c r="V86" i="5"/>
  <c r="N86" i="5"/>
  <c r="V85" i="5"/>
  <c r="N85" i="5"/>
  <c r="T84" i="5"/>
  <c r="V84" i="5" s="1"/>
  <c r="N84" i="5"/>
  <c r="F100" i="5"/>
  <c r="F132" i="5"/>
  <c r="F131" i="5"/>
  <c r="AD100" i="5"/>
  <c r="V100" i="5"/>
  <c r="V148" i="5"/>
  <c r="N147" i="5"/>
  <c r="V147" i="5"/>
  <c r="V231" i="4" l="1"/>
  <c r="V230" i="4"/>
  <c r="AD230" i="4"/>
  <c r="N244" i="4"/>
  <c r="N243" i="4"/>
  <c r="V246" i="4"/>
  <c r="V245" i="4"/>
  <c r="V244" i="4"/>
  <c r="V243" i="4"/>
  <c r="AD243" i="4"/>
  <c r="AB244" i="4"/>
  <c r="AD244" i="4" s="1"/>
  <c r="AB245" i="4"/>
  <c r="AD245" i="4" s="1"/>
  <c r="F384" i="5" l="1"/>
  <c r="F383" i="5"/>
  <c r="F480" i="5" l="1"/>
  <c r="N838" i="4" l="1"/>
  <c r="AB133" i="6" l="1"/>
  <c r="AD133" i="6" s="1"/>
  <c r="AB195" i="6"/>
  <c r="AD195" i="6" s="1"/>
  <c r="T195" i="6"/>
  <c r="V195" i="6" s="1"/>
  <c r="L195" i="6"/>
  <c r="N195" i="6" s="1"/>
  <c r="AB132" i="6"/>
  <c r="AD132" i="6" s="1"/>
  <c r="AB194" i="6"/>
  <c r="AD194" i="6" s="1"/>
  <c r="T194" i="6"/>
  <c r="V194" i="6" s="1"/>
  <c r="L194" i="6"/>
  <c r="N194" i="6" s="1"/>
  <c r="D22" i="6"/>
  <c r="F22" i="6" s="1"/>
  <c r="D21" i="6"/>
  <c r="F21" i="6" s="1"/>
  <c r="L22" i="6"/>
  <c r="N22" i="6" s="1"/>
  <c r="L21" i="6"/>
  <c r="N21" i="6" s="1"/>
  <c r="AB7" i="6"/>
  <c r="AD7" i="6" s="1"/>
  <c r="AB6" i="6"/>
  <c r="AD6" i="6" s="1"/>
  <c r="T7" i="6"/>
  <c r="V7" i="6" s="1"/>
  <c r="T6" i="6"/>
  <c r="V6" i="6" s="1"/>
  <c r="AB287" i="5"/>
  <c r="AD287" i="5" s="1"/>
  <c r="AB286" i="5"/>
  <c r="AD286" i="5" s="1"/>
  <c r="AB244" i="5"/>
  <c r="AD244" i="5" s="1"/>
  <c r="AB243" i="5"/>
  <c r="AD243" i="5" s="1"/>
  <c r="D41" i="5"/>
  <c r="F41" i="5" s="1"/>
  <c r="D40" i="5"/>
  <c r="F40" i="5" s="1"/>
  <c r="T25" i="5"/>
  <c r="V25" i="5" s="1"/>
  <c r="T24" i="5"/>
  <c r="V24" i="5" s="1"/>
  <c r="L25" i="5"/>
  <c r="N25" i="5" s="1"/>
  <c r="L24" i="5"/>
  <c r="N24" i="5" s="1"/>
  <c r="D25" i="5"/>
  <c r="F25" i="5" s="1"/>
  <c r="D24" i="5"/>
  <c r="F24" i="5" s="1"/>
  <c r="AB25" i="5"/>
  <c r="AD25" i="5" s="1"/>
  <c r="AB24" i="5"/>
  <c r="AD24" i="5" s="1"/>
  <c r="T9" i="5"/>
  <c r="V9" i="5" s="1"/>
  <c r="T8" i="5"/>
  <c r="V8" i="5" s="1"/>
  <c r="AB9" i="5"/>
  <c r="AD9" i="5" s="1"/>
  <c r="AB8" i="5"/>
  <c r="AD8" i="5" s="1"/>
  <c r="L9" i="5"/>
  <c r="N9" i="5" s="1"/>
  <c r="L8" i="5"/>
  <c r="N8" i="5" s="1"/>
  <c r="D602" i="4"/>
  <c r="F602" i="4" s="1"/>
  <c r="D601" i="4"/>
  <c r="F601" i="4" s="1"/>
  <c r="D404" i="4"/>
  <c r="F404" i="4" s="1"/>
  <c r="D402" i="4"/>
  <c r="D403" i="4" s="1"/>
  <c r="F403" i="4" s="1"/>
  <c r="F405" i="4"/>
  <c r="AB388" i="4"/>
  <c r="AD388" i="4" s="1"/>
  <c r="AB387" i="4"/>
  <c r="AD387" i="4" s="1"/>
  <c r="T389" i="4"/>
  <c r="V389" i="4" s="1"/>
  <c r="T388" i="4"/>
  <c r="AD390" i="4"/>
  <c r="AD389" i="4"/>
  <c r="V390" i="4"/>
  <c r="F390" i="4"/>
  <c r="D389" i="4"/>
  <c r="F389" i="4" s="1"/>
  <c r="D388" i="4"/>
  <c r="F388" i="4" s="1"/>
  <c r="AB319" i="4"/>
  <c r="AD319" i="4" s="1"/>
  <c r="AB318" i="4"/>
  <c r="AD318" i="4" s="1"/>
  <c r="T319" i="4"/>
  <c r="V319" i="4" s="1"/>
  <c r="T318" i="4"/>
  <c r="V318" i="4" s="1"/>
  <c r="T304" i="4"/>
  <c r="V304" i="4" s="1"/>
  <c r="T303" i="4"/>
  <c r="V303" i="4" s="1"/>
  <c r="L304" i="4"/>
  <c r="N304" i="4" s="1"/>
  <c r="L303" i="4"/>
  <c r="N303" i="4" s="1"/>
  <c r="D303" i="4"/>
  <c r="F303" i="4" s="1"/>
  <c r="AB320" i="4"/>
  <c r="AD320" i="4" s="1"/>
  <c r="T320" i="4"/>
  <c r="V320" i="4" s="1"/>
  <c r="N320" i="4"/>
  <c r="L319" i="4"/>
  <c r="N319" i="4" s="1"/>
  <c r="L318" i="4"/>
  <c r="N318" i="4" s="1"/>
  <c r="D305" i="4"/>
  <c r="F305" i="4" s="1"/>
  <c r="D304" i="4"/>
  <c r="F304" i="4" s="1"/>
  <c r="L305" i="4"/>
  <c r="N305" i="4" s="1"/>
  <c r="T305" i="4"/>
  <c r="V305" i="4" s="1"/>
  <c r="AD302" i="4" l="1"/>
  <c r="AD301" i="4"/>
  <c r="V117" i="6" l="1"/>
  <c r="N117" i="6"/>
  <c r="AD469" i="5" l="1"/>
  <c r="AD468" i="5" l="1"/>
  <c r="B36" i="16"/>
  <c r="K25" i="21" l="1"/>
  <c r="K24" i="21"/>
  <c r="V1017" i="4" l="1"/>
  <c r="V1016" i="4"/>
  <c r="AD131" i="6" l="1"/>
  <c r="AD130" i="6"/>
  <c r="AD193" i="6"/>
  <c r="AD192" i="6"/>
  <c r="V193" i="6"/>
  <c r="V192" i="6"/>
  <c r="N193" i="6"/>
  <c r="N192" i="6"/>
  <c r="F164" i="6"/>
  <c r="F163" i="6"/>
  <c r="F162" i="6"/>
  <c r="N164" i="6"/>
  <c r="N163" i="6"/>
  <c r="N162" i="6"/>
  <c r="V164" i="6"/>
  <c r="V163" i="6"/>
  <c r="V162" i="6"/>
  <c r="AD164" i="6"/>
  <c r="AD163" i="6"/>
  <c r="AD162" i="6"/>
  <c r="AD148" i="6"/>
  <c r="AD147" i="6"/>
  <c r="AD146" i="6"/>
  <c r="V19" i="6"/>
  <c r="N20" i="6"/>
  <c r="N19" i="6"/>
  <c r="F20" i="6"/>
  <c r="F19" i="6"/>
  <c r="AD5" i="6"/>
  <c r="AD4" i="6"/>
  <c r="V5" i="6"/>
  <c r="V4" i="6"/>
  <c r="V467" i="5"/>
  <c r="F990" i="4" l="1"/>
  <c r="F613" i="4" l="1"/>
  <c r="F612" i="4"/>
  <c r="AD340" i="5"/>
  <c r="V340" i="5"/>
  <c r="T342" i="5"/>
  <c r="V342" i="5" s="1"/>
  <c r="T341" i="5"/>
  <c r="V341" i="5" s="1"/>
  <c r="AD372" i="5"/>
  <c r="AD371" i="5"/>
  <c r="AD370" i="5"/>
  <c r="AD369" i="5"/>
  <c r="AD977" i="4"/>
  <c r="V977" i="4"/>
  <c r="L372" i="5" l="1"/>
  <c r="L371" i="5"/>
  <c r="L370" i="5"/>
  <c r="D372" i="5"/>
  <c r="D371" i="5"/>
  <c r="D370" i="5"/>
  <c r="T357" i="5"/>
  <c r="T356" i="5"/>
  <c r="T355" i="5"/>
  <c r="AB357" i="5"/>
  <c r="AB356" i="5"/>
  <c r="AB355" i="5"/>
  <c r="AB300" i="5"/>
  <c r="AB299" i="5"/>
  <c r="T300" i="5"/>
  <c r="T299" i="5"/>
  <c r="L300" i="5"/>
  <c r="L299" i="5"/>
  <c r="AB285" i="5"/>
  <c r="AB284" i="5"/>
  <c r="T284" i="5"/>
  <c r="L286" i="5"/>
  <c r="L285" i="5"/>
  <c r="L284" i="5"/>
  <c r="AB272" i="5"/>
  <c r="AB271" i="5"/>
  <c r="AB270" i="5"/>
  <c r="L272" i="5"/>
  <c r="L271" i="5"/>
  <c r="L270" i="5"/>
  <c r="T258" i="5"/>
  <c r="T257" i="5"/>
  <c r="T256" i="5"/>
  <c r="D256" i="5"/>
  <c r="D255" i="5"/>
  <c r="AB242" i="5"/>
  <c r="AB241" i="5"/>
  <c r="AB240" i="5"/>
  <c r="D39" i="5"/>
  <c r="D38" i="5"/>
  <c r="D36" i="5"/>
  <c r="AB23" i="5"/>
  <c r="AB22" i="5"/>
  <c r="AB20" i="5"/>
  <c r="T23" i="5"/>
  <c r="T22" i="5"/>
  <c r="T20" i="5"/>
  <c r="L23" i="5"/>
  <c r="L22" i="5"/>
  <c r="L21" i="5"/>
  <c r="D23" i="5"/>
  <c r="D22" i="5"/>
  <c r="D20" i="5"/>
  <c r="AB7" i="5"/>
  <c r="AB6" i="5"/>
  <c r="AB4" i="5"/>
  <c r="T7" i="5"/>
  <c r="T6" i="5"/>
  <c r="T4" i="5"/>
  <c r="L7" i="5"/>
  <c r="L6" i="5"/>
  <c r="L4" i="5"/>
  <c r="D7" i="5"/>
  <c r="D6" i="5"/>
  <c r="AD467" i="5" l="1"/>
  <c r="L953" i="4" l="1"/>
  <c r="L952" i="4"/>
  <c r="AB615" i="4"/>
  <c r="AB614" i="4"/>
  <c r="AB612" i="4"/>
  <c r="L615" i="4"/>
  <c r="L614" i="4"/>
  <c r="L613" i="4"/>
  <c r="AB600" i="4"/>
  <c r="AB599" i="4"/>
  <c r="AB597" i="4"/>
  <c r="T600" i="4"/>
  <c r="T599" i="4"/>
  <c r="T597" i="4"/>
  <c r="D600" i="4"/>
  <c r="D599" i="4"/>
  <c r="D597" i="4"/>
  <c r="AB403" i="4" l="1"/>
  <c r="AB401" i="4"/>
  <c r="AB400" i="4"/>
  <c r="D400" i="4" l="1"/>
  <c r="AB386" i="4"/>
  <c r="T387" i="4"/>
  <c r="T385" i="4"/>
  <c r="D387" i="4"/>
  <c r="D385" i="4"/>
  <c r="L317" i="4"/>
  <c r="L316" i="4"/>
  <c r="AB317" i="4"/>
  <c r="AB316" i="4"/>
  <c r="T317" i="4"/>
  <c r="T316" i="4"/>
  <c r="T302" i="4"/>
  <c r="T301" i="4"/>
  <c r="L302" i="4"/>
  <c r="L301" i="4"/>
  <c r="D302" i="4"/>
  <c r="D301" i="4"/>
  <c r="N95" i="4" l="1"/>
  <c r="F95" i="4"/>
  <c r="N94" i="4"/>
  <c r="F94" i="4"/>
  <c r="AD21" i="6"/>
  <c r="AD20" i="6"/>
  <c r="AD19" i="6"/>
  <c r="F36" i="6"/>
  <c r="F35" i="6"/>
  <c r="F34" i="6"/>
  <c r="N36" i="6"/>
  <c r="N35" i="6"/>
  <c r="N34" i="6"/>
  <c r="F194" i="6"/>
  <c r="F193" i="6"/>
  <c r="F192" i="6"/>
  <c r="AD180" i="6"/>
  <c r="AD179" i="6"/>
  <c r="AD178" i="6"/>
  <c r="V180" i="6"/>
  <c r="V179" i="6"/>
  <c r="V178" i="6"/>
  <c r="N116" i="6"/>
  <c r="N115" i="6"/>
  <c r="N114" i="6"/>
  <c r="V116" i="6"/>
  <c r="V115" i="6"/>
  <c r="V114" i="6"/>
  <c r="AD68" i="6"/>
  <c r="AD67" i="6"/>
  <c r="AD66" i="6"/>
  <c r="V68" i="6"/>
  <c r="V67" i="6"/>
  <c r="V66" i="6"/>
  <c r="F6" i="16" l="1"/>
  <c r="B9" i="16"/>
  <c r="F17" i="7" l="1"/>
  <c r="AD4" i="7"/>
  <c r="V4" i="7"/>
  <c r="N4" i="7"/>
  <c r="Q11" i="17"/>
  <c r="G11" i="17" l="1"/>
  <c r="N330" i="4" l="1"/>
  <c r="I55" i="21" l="1"/>
  <c r="K5" i="21"/>
  <c r="D56" i="21"/>
  <c r="D57" i="21"/>
  <c r="D58" i="21"/>
  <c r="D55" i="21"/>
  <c r="K12" i="21" l="1"/>
  <c r="K13" i="21"/>
  <c r="K14" i="21"/>
  <c r="K18" i="21"/>
  <c r="K19" i="21"/>
  <c r="K20" i="21"/>
  <c r="K21" i="21"/>
  <c r="K22" i="21"/>
  <c r="K26" i="21"/>
  <c r="K9" i="21"/>
  <c r="K4" i="21"/>
  <c r="AD951" i="4" l="1"/>
  <c r="N4" i="4"/>
  <c r="N5" i="4"/>
  <c r="N6" i="4"/>
  <c r="F92" i="4"/>
  <c r="F93" i="4"/>
  <c r="F105" i="4"/>
  <c r="F106" i="4"/>
  <c r="F118" i="4"/>
  <c r="F119" i="4"/>
  <c r="F300" i="4"/>
  <c r="F301" i="4"/>
  <c r="F302" i="4"/>
  <c r="F315" i="4"/>
  <c r="F316" i="4"/>
  <c r="F330" i="4"/>
  <c r="F385" i="4"/>
  <c r="F386" i="4"/>
  <c r="F387" i="4"/>
  <c r="F400" i="4"/>
  <c r="F401" i="4"/>
  <c r="F402" i="4"/>
  <c r="F597" i="4"/>
  <c r="F598" i="4"/>
  <c r="F599" i="4"/>
  <c r="F600" i="4"/>
  <c r="AD597" i="4"/>
  <c r="AD598" i="4"/>
  <c r="AD599" i="4"/>
  <c r="AD600" i="4"/>
  <c r="AD612" i="4"/>
  <c r="AD613" i="4"/>
  <c r="AD614" i="4"/>
  <c r="AD615" i="4"/>
  <c r="F951" i="4"/>
  <c r="F952" i="4"/>
  <c r="F964" i="4"/>
  <c r="F977" i="4"/>
  <c r="AD1003" i="4"/>
  <c r="F1029" i="4"/>
  <c r="F1030" i="4"/>
  <c r="F1031" i="4"/>
  <c r="N36" i="16" l="1"/>
  <c r="N964" i="4" l="1"/>
  <c r="N387" i="4"/>
  <c r="N386" i="4"/>
  <c r="N385" i="4"/>
  <c r="V951" i="4"/>
  <c r="V613" i="4" l="1"/>
  <c r="V612" i="4"/>
  <c r="Q75" i="18" l="1"/>
  <c r="K43" i="18"/>
  <c r="E43" i="18"/>
  <c r="K5" i="18"/>
  <c r="F180" i="6" l="1"/>
  <c r="F179" i="6"/>
  <c r="F178" i="6"/>
  <c r="V7" i="5" l="1"/>
  <c r="V6" i="5"/>
  <c r="V5" i="5"/>
  <c r="V4" i="5"/>
  <c r="F256" i="5" l="1"/>
  <c r="AD357" i="5"/>
  <c r="AD356" i="5"/>
  <c r="AD355" i="5"/>
  <c r="N372" i="5"/>
  <c r="N371" i="5"/>
  <c r="N370" i="5"/>
  <c r="F372" i="5"/>
  <c r="F371" i="5"/>
  <c r="F370" i="5"/>
  <c r="V357" i="5"/>
  <c r="V356" i="5"/>
  <c r="V355" i="5"/>
  <c r="AD300" i="5"/>
  <c r="AD299" i="5"/>
  <c r="V300" i="5"/>
  <c r="V299" i="5"/>
  <c r="N300" i="5"/>
  <c r="N299" i="5"/>
  <c r="AD285" i="5"/>
  <c r="AD284" i="5"/>
  <c r="N284" i="5"/>
  <c r="N286" i="5"/>
  <c r="N285" i="5"/>
  <c r="AD272" i="5"/>
  <c r="AD271" i="5"/>
  <c r="N272" i="5"/>
  <c r="N271" i="5"/>
  <c r="AD270" i="5"/>
  <c r="N270" i="5"/>
  <c r="V258" i="5"/>
  <c r="V257" i="5"/>
  <c r="V256" i="5"/>
  <c r="F255" i="5"/>
  <c r="AD242" i="5"/>
  <c r="AD241" i="5"/>
  <c r="AD240" i="5"/>
  <c r="F39" i="5"/>
  <c r="F36" i="5"/>
  <c r="AD23" i="5"/>
  <c r="AD22" i="5"/>
  <c r="AD20" i="5"/>
  <c r="V23" i="5"/>
  <c r="V22" i="5"/>
  <c r="V20" i="5"/>
  <c r="N23" i="5"/>
  <c r="N22" i="5"/>
  <c r="N21" i="5"/>
  <c r="F20" i="5"/>
  <c r="F23" i="5"/>
  <c r="F22" i="5"/>
  <c r="AD7" i="5"/>
  <c r="AD6" i="5"/>
  <c r="AD4" i="5"/>
  <c r="N7" i="5"/>
  <c r="N6" i="5"/>
  <c r="N4" i="5"/>
  <c r="F7" i="5"/>
  <c r="F6" i="5"/>
  <c r="N953" i="4"/>
  <c r="N952" i="4"/>
  <c r="N615" i="4"/>
  <c r="N614" i="4"/>
  <c r="N613" i="4"/>
  <c r="V597" i="4"/>
  <c r="V600" i="4"/>
  <c r="V599" i="4"/>
  <c r="AD403" i="4"/>
  <c r="AD401" i="4"/>
  <c r="AD400" i="4"/>
  <c r="AD386" i="4"/>
  <c r="V387" i="4"/>
  <c r="V385" i="4"/>
  <c r="AD317" i="4"/>
  <c r="AD316" i="4"/>
  <c r="V317" i="4"/>
  <c r="V316" i="4"/>
  <c r="N317" i="4"/>
  <c r="N316" i="4"/>
  <c r="V302" i="4"/>
  <c r="V301" i="4"/>
  <c r="N302" i="4"/>
  <c r="N301" i="4"/>
  <c r="AD402" i="4"/>
  <c r="K114" i="18"/>
  <c r="E114" i="18"/>
  <c r="Q106" i="18"/>
  <c r="W98" i="18"/>
  <c r="K98" i="18"/>
  <c r="E98" i="18"/>
  <c r="W90" i="18"/>
  <c r="Q90" i="18"/>
  <c r="K90" i="18"/>
  <c r="E90" i="18"/>
  <c r="W106" i="18"/>
  <c r="Q98" i="18"/>
  <c r="V119" i="4"/>
  <c r="N119" i="4"/>
  <c r="B23" i="17"/>
  <c r="N132" i="6"/>
  <c r="N131" i="6"/>
  <c r="N130" i="6"/>
  <c r="AD84" i="6"/>
  <c r="AD83" i="6"/>
  <c r="AD82" i="6"/>
  <c r="V84" i="6"/>
  <c r="V83" i="6"/>
  <c r="V82" i="6"/>
  <c r="N84" i="6"/>
  <c r="N83" i="6"/>
  <c r="N82" i="6"/>
  <c r="F84" i="6"/>
  <c r="F83" i="6"/>
  <c r="F82" i="6"/>
  <c r="AD354" i="5"/>
  <c r="F341" i="5"/>
  <c r="F340" i="5"/>
  <c r="V327" i="5"/>
  <c r="V326" i="5"/>
  <c r="F326" i="5"/>
  <c r="F312" i="5"/>
  <c r="AD298" i="5"/>
  <c r="V298" i="5"/>
  <c r="N298" i="5"/>
  <c r="F300" i="5"/>
  <c r="F299" i="5"/>
  <c r="F298" i="5"/>
  <c r="N283" i="5"/>
  <c r="F285" i="5"/>
  <c r="F284" i="5"/>
  <c r="F283" i="5"/>
  <c r="AD269" i="5"/>
  <c r="V271" i="5"/>
  <c r="V270" i="5"/>
  <c r="V269" i="5"/>
  <c r="V255" i="5"/>
  <c r="N257" i="5"/>
  <c r="N256" i="5"/>
  <c r="N255" i="5"/>
  <c r="V239" i="5"/>
  <c r="N239" i="5"/>
  <c r="F5" i="5"/>
  <c r="F4" i="5"/>
  <c r="AD990" i="4"/>
  <c r="V990" i="4"/>
  <c r="V598" i="4"/>
  <c r="AD385" i="4"/>
  <c r="N93" i="4"/>
  <c r="N92" i="4"/>
  <c r="AD35" i="6"/>
  <c r="V35" i="6"/>
  <c r="AD34" i="6"/>
  <c r="V34" i="6"/>
  <c r="N467" i="5"/>
  <c r="F467" i="5"/>
  <c r="K77" i="18"/>
  <c r="K75" i="18"/>
  <c r="E77" i="18"/>
  <c r="J36" i="16"/>
  <c r="F36" i="16"/>
  <c r="B22" i="16"/>
  <c r="J22" i="16"/>
  <c r="N6" i="16"/>
  <c r="B6" i="16"/>
  <c r="B16" i="17"/>
  <c r="B11" i="17"/>
  <c r="L11" i="17"/>
  <c r="Q7" i="17"/>
  <c r="L7" i="17"/>
  <c r="N180" i="6"/>
  <c r="N179" i="6"/>
  <c r="N178" i="6"/>
  <c r="W83" i="18"/>
  <c r="W75" i="18"/>
  <c r="Q83" i="18"/>
  <c r="K83" i="18"/>
  <c r="E83" i="18"/>
  <c r="E75" i="18"/>
  <c r="W69" i="18"/>
  <c r="W67" i="18"/>
  <c r="Q67" i="18"/>
  <c r="K67" i="18"/>
  <c r="E69" i="18"/>
  <c r="E67" i="18"/>
  <c r="W61" i="18"/>
  <c r="W59" i="18"/>
  <c r="W53" i="18"/>
  <c r="W51" i="18"/>
  <c r="Q61" i="18"/>
  <c r="Q59" i="18"/>
  <c r="Q51" i="18"/>
  <c r="K61" i="18"/>
  <c r="K59" i="18"/>
  <c r="K53" i="18"/>
  <c r="K51" i="18"/>
  <c r="E61" i="18"/>
  <c r="E59" i="18"/>
  <c r="E51" i="18"/>
  <c r="W43" i="18"/>
  <c r="Q43" i="18"/>
  <c r="E45" i="18"/>
  <c r="E29" i="18"/>
  <c r="E27" i="18"/>
  <c r="K29" i="18"/>
  <c r="K27" i="18"/>
  <c r="Q29" i="18"/>
  <c r="Q27" i="18"/>
  <c r="W29" i="18"/>
  <c r="W27" i="18"/>
  <c r="W21" i="18"/>
  <c r="W19" i="18"/>
  <c r="Q21" i="18"/>
  <c r="Q19" i="18"/>
  <c r="Q13" i="18"/>
  <c r="Q11" i="18"/>
  <c r="W13" i="18"/>
  <c r="W11" i="18"/>
  <c r="E19" i="18"/>
  <c r="K19" i="18"/>
  <c r="K13" i="18"/>
  <c r="K11" i="18"/>
  <c r="E13" i="18"/>
  <c r="E11" i="18"/>
  <c r="W5" i="18"/>
  <c r="W3" i="18"/>
  <c r="Q5" i="18"/>
  <c r="Q3" i="18"/>
  <c r="E3" i="18"/>
  <c r="V148" i="6"/>
  <c r="V147" i="6"/>
  <c r="V146" i="6"/>
  <c r="N148" i="6"/>
  <c r="N147" i="6"/>
  <c r="N146" i="6"/>
  <c r="F148" i="6"/>
  <c r="F147" i="6"/>
  <c r="F146" i="6"/>
  <c r="F132" i="6"/>
  <c r="F131" i="6"/>
  <c r="F130" i="6"/>
  <c r="AD116" i="6"/>
  <c r="AD115" i="6"/>
  <c r="AD114" i="6"/>
  <c r="AD52" i="6"/>
  <c r="AD51" i="6"/>
  <c r="AD50" i="6"/>
  <c r="V52" i="6"/>
  <c r="V51" i="6"/>
  <c r="V50" i="6"/>
  <c r="N52" i="6"/>
  <c r="N51" i="6"/>
  <c r="N50" i="6"/>
  <c r="F51" i="6"/>
  <c r="F50" i="6"/>
  <c r="N355" i="5"/>
  <c r="N354" i="5"/>
  <c r="F355" i="5"/>
  <c r="F354" i="5"/>
  <c r="AD327" i="5"/>
  <c r="AD326" i="5"/>
  <c r="N327" i="5"/>
  <c r="N326" i="5"/>
  <c r="N480" i="5"/>
  <c r="V370" i="5"/>
  <c r="V369" i="5"/>
  <c r="N369" i="5"/>
  <c r="F369" i="5"/>
  <c r="V354" i="5"/>
  <c r="AD283" i="5"/>
  <c r="AD255" i="5"/>
  <c r="V285" i="5"/>
  <c r="V283" i="5"/>
  <c r="F257" i="5"/>
  <c r="N269" i="5"/>
  <c r="AD239" i="5"/>
  <c r="F270" i="5"/>
  <c r="F269" i="5"/>
  <c r="F240" i="5"/>
  <c r="F239" i="5"/>
  <c r="F37" i="5"/>
  <c r="AD21" i="5"/>
  <c r="V21" i="5"/>
  <c r="N20" i="5"/>
  <c r="F21" i="5"/>
  <c r="AD5" i="5"/>
  <c r="N5" i="5"/>
  <c r="N1016" i="4"/>
  <c r="AD1029" i="4"/>
  <c r="F1016" i="4"/>
  <c r="N977" i="4"/>
  <c r="AD965" i="4"/>
  <c r="AD964" i="4"/>
  <c r="V964" i="4"/>
  <c r="N951" i="4"/>
  <c r="N721" i="4"/>
  <c r="N612" i="4"/>
  <c r="V388" i="4"/>
  <c r="V386" i="4"/>
  <c r="AD330" i="4"/>
  <c r="AD315" i="4"/>
  <c r="V330" i="4"/>
  <c r="V315" i="4"/>
  <c r="N315" i="4"/>
  <c r="AD300" i="4"/>
  <c r="V300" i="4"/>
  <c r="N300" i="4"/>
  <c r="V118" i="4"/>
  <c r="N118" i="4"/>
  <c r="AD106" i="4"/>
  <c r="AD105" i="4"/>
  <c r="AD93" i="4"/>
  <c r="AD92" i="4"/>
  <c r="V106" i="4"/>
  <c r="V105" i="4"/>
  <c r="V93" i="4"/>
  <c r="V92" i="4"/>
  <c r="N106" i="4"/>
  <c r="N105" i="4"/>
  <c r="V284" i="5"/>
  <c r="F38"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sandorzs</author>
  </authors>
  <commentList>
    <comment ref="I55" authorId="0" shapeId="0" xr:uid="{00000000-0006-0000-0300-000001000000}">
      <text>
        <r>
          <rPr>
            <b/>
            <sz val="9"/>
            <color indexed="81"/>
            <rFont val="Tahoma"/>
            <family val="2"/>
            <charset val="238"/>
          </rPr>
          <t xml:space="preserve">Antares: 13 500 Ft-ról 15 000 Ft-ra emelve 2026.03.17-től. </t>
        </r>
        <r>
          <rPr>
            <sz val="9"/>
            <color indexed="81"/>
            <rFont val="Tahoma"/>
            <family val="2"/>
            <charset val="238"/>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sustikf</author>
  </authors>
  <commentList>
    <comment ref="D207" authorId="0" shapeId="0" xr:uid="{00000000-0006-0000-0700-000001000000}">
      <text>
        <r>
          <rPr>
            <b/>
            <sz val="9"/>
            <color indexed="81"/>
            <rFont val="Tahoma"/>
            <charset val="1"/>
          </rPr>
          <t>sustikf:</t>
        </r>
        <r>
          <rPr>
            <sz val="9"/>
            <color indexed="81"/>
            <rFont val="Tahoma"/>
            <charset val="1"/>
          </rPr>
          <t xml:space="preserve">
jav 20260413</t>
        </r>
      </text>
    </comment>
    <comment ref="D208" authorId="0" shapeId="0" xr:uid="{00000000-0006-0000-0700-000002000000}">
      <text>
        <r>
          <rPr>
            <b/>
            <sz val="9"/>
            <color indexed="81"/>
            <rFont val="Tahoma"/>
            <charset val="1"/>
          </rPr>
          <t>sustikf:</t>
        </r>
        <r>
          <rPr>
            <sz val="9"/>
            <color indexed="81"/>
            <rFont val="Tahoma"/>
            <charset val="1"/>
          </rPr>
          <t xml:space="preserve">
jav 20260413</t>
        </r>
      </text>
    </comment>
  </commentList>
</comments>
</file>

<file path=xl/sharedStrings.xml><?xml version="1.0" encoding="utf-8"?>
<sst xmlns="http://schemas.openxmlformats.org/spreadsheetml/2006/main" count="10001" uniqueCount="2122">
  <si>
    <t>kárpit</t>
  </si>
  <si>
    <r>
      <t xml:space="preserve">nettó ár
</t>
    </r>
    <r>
      <rPr>
        <sz val="10"/>
        <rFont val="Tw Cen MT"/>
        <family val="2"/>
        <charset val="238"/>
      </rPr>
      <t>karfával</t>
    </r>
  </si>
  <si>
    <t>teljes magasság</t>
  </si>
  <si>
    <t>garancia</t>
  </si>
  <si>
    <t>3 év</t>
  </si>
  <si>
    <t>ülésmagasság</t>
  </si>
  <si>
    <t>térfogat</t>
  </si>
  <si>
    <t>teljes szélesség</t>
  </si>
  <si>
    <t>kárpitigény</t>
  </si>
  <si>
    <t>ülésszélesség</t>
  </si>
  <si>
    <t>szállítható</t>
  </si>
  <si>
    <t>ülésmélység</t>
  </si>
  <si>
    <t>49</t>
  </si>
  <si>
    <t>70</t>
  </si>
  <si>
    <t>-</t>
  </si>
  <si>
    <t>52</t>
  </si>
  <si>
    <t>50</t>
  </si>
  <si>
    <t>fekete</t>
  </si>
  <si>
    <r>
      <t>0,29 m</t>
    </r>
    <r>
      <rPr>
        <vertAlign val="superscript"/>
        <sz val="9"/>
        <rFont val="Tw Cen MT"/>
        <family val="2"/>
        <charset val="238"/>
      </rPr>
      <t>3</t>
    </r>
  </si>
  <si>
    <t>69</t>
  </si>
  <si>
    <t>projekt</t>
  </si>
  <si>
    <t>49-54</t>
  </si>
  <si>
    <r>
      <t>0,46 m</t>
    </r>
    <r>
      <rPr>
        <vertAlign val="superscript"/>
        <sz val="9"/>
        <rFont val="Tw Cen MT"/>
        <family val="2"/>
        <charset val="238"/>
      </rPr>
      <t>3</t>
    </r>
  </si>
  <si>
    <t>46-55</t>
  </si>
  <si>
    <t>118-127</t>
  </si>
  <si>
    <t>összeszerelés felára</t>
  </si>
  <si>
    <t>44-49</t>
  </si>
  <si>
    <t>48</t>
  </si>
  <si>
    <t>63</t>
  </si>
  <si>
    <r>
      <t>0,33 m</t>
    </r>
    <r>
      <rPr>
        <vertAlign val="superscript"/>
        <sz val="9"/>
        <rFont val="Tw Cen MT"/>
        <family val="2"/>
        <charset val="238"/>
      </rPr>
      <t>3</t>
    </r>
  </si>
  <si>
    <t>szenzor felára</t>
  </si>
  <si>
    <t>49-55</t>
  </si>
  <si>
    <t>készlet</t>
  </si>
  <si>
    <t>valódi bőr</t>
  </si>
  <si>
    <t>103-111</t>
  </si>
  <si>
    <t>47-55</t>
  </si>
  <si>
    <t>44</t>
  </si>
  <si>
    <t>46-54</t>
  </si>
  <si>
    <r>
      <t>0,30 m</t>
    </r>
    <r>
      <rPr>
        <vertAlign val="superscript"/>
        <sz val="9"/>
        <rFont val="Tw Cen MT"/>
        <family val="2"/>
        <charset val="238"/>
      </rPr>
      <t>3</t>
    </r>
  </si>
  <si>
    <t>72</t>
  </si>
  <si>
    <t>EPIC H</t>
  </si>
  <si>
    <t>kivitel</t>
  </si>
  <si>
    <r>
      <t xml:space="preserve">nettó ár
</t>
    </r>
    <r>
      <rPr>
        <sz val="10"/>
        <rFont val="Tw Cen MT"/>
        <family val="2"/>
        <charset val="238"/>
      </rPr>
      <t>karfa nélkül</t>
    </r>
  </si>
  <si>
    <t>fekete váz</t>
  </si>
  <si>
    <t>fehér váz</t>
  </si>
  <si>
    <t>karfa felára</t>
  </si>
  <si>
    <t xml:space="preserve">112-122 </t>
  </si>
  <si>
    <t>5 év</t>
  </si>
  <si>
    <t xml:space="preserve">45-55 </t>
  </si>
  <si>
    <t>68</t>
  </si>
  <si>
    <t>41</t>
  </si>
  <si>
    <t>a képen fekete vázzal és karfával</t>
  </si>
  <si>
    <t>EPIC M</t>
  </si>
  <si>
    <t>94-104</t>
  </si>
  <si>
    <t>44-54</t>
  </si>
  <si>
    <t>46</t>
  </si>
  <si>
    <t>a képen fehér vázzal és karfával</t>
  </si>
  <si>
    <r>
      <t>0,26 m</t>
    </r>
    <r>
      <rPr>
        <vertAlign val="superscript"/>
        <sz val="9"/>
        <rFont val="Tw Cen MT"/>
        <family val="2"/>
        <charset val="238"/>
      </rPr>
      <t>3</t>
    </r>
  </si>
  <si>
    <t>75</t>
  </si>
  <si>
    <t>fejtámla felára</t>
  </si>
  <si>
    <t>108-116</t>
  </si>
  <si>
    <t>66</t>
  </si>
  <si>
    <t>0,31 fm</t>
  </si>
  <si>
    <t>3-4 hét</t>
  </si>
  <si>
    <t>45</t>
  </si>
  <si>
    <t>7600 SHINY basic</t>
  </si>
  <si>
    <t>textilbőr *</t>
  </si>
  <si>
    <t>fekete valódi bőr</t>
  </si>
  <si>
    <t>* színek egyeztetés szerint</t>
  </si>
  <si>
    <t>64</t>
  </si>
  <si>
    <t>55</t>
  </si>
  <si>
    <t>7600 SHINY multi</t>
  </si>
  <si>
    <t>61</t>
  </si>
  <si>
    <t>40</t>
  </si>
  <si>
    <t>7650 SHINY basic</t>
  </si>
  <si>
    <t>94</t>
  </si>
  <si>
    <t>7650 SHINY multi</t>
  </si>
  <si>
    <t>7900 EWE</t>
  </si>
  <si>
    <t>121-129</t>
  </si>
  <si>
    <t>56</t>
  </si>
  <si>
    <t>7950 EWE</t>
  </si>
  <si>
    <t>97-105</t>
  </si>
  <si>
    <t>CHICAGO</t>
  </si>
  <si>
    <t>116-124</t>
  </si>
  <si>
    <t>CHICAGO/S</t>
  </si>
  <si>
    <t>95</t>
  </si>
  <si>
    <t>58</t>
  </si>
  <si>
    <t>1800 LEI</t>
  </si>
  <si>
    <t>YS *</t>
  </si>
  <si>
    <t>124-134</t>
  </si>
  <si>
    <t>46-56</t>
  </si>
  <si>
    <t>47</t>
  </si>
  <si>
    <t>53</t>
  </si>
  <si>
    <t>BOSTON smart</t>
  </si>
  <si>
    <t>AV, MS</t>
  </si>
  <si>
    <t>1,55 fm</t>
  </si>
  <si>
    <t>2-3 hét</t>
  </si>
  <si>
    <t>101-116</t>
  </si>
  <si>
    <t>47-56</t>
  </si>
  <si>
    <t>101-110</t>
  </si>
  <si>
    <t>2 év</t>
  </si>
  <si>
    <t>44-53</t>
  </si>
  <si>
    <t>113-128</t>
  </si>
  <si>
    <t>1,93 fm</t>
  </si>
  <si>
    <t xml:space="preserve">BOSTON 4L </t>
  </si>
  <si>
    <t>60</t>
  </si>
  <si>
    <r>
      <t xml:space="preserve">TRM
</t>
    </r>
    <r>
      <rPr>
        <b/>
        <sz val="12"/>
        <rFont val="Tw Cen MT"/>
        <family val="2"/>
        <charset val="238"/>
      </rPr>
      <t>táskarugós matrac</t>
    </r>
  </si>
  <si>
    <t>anyag</t>
  </si>
  <si>
    <t>nettó ár</t>
  </si>
  <si>
    <t>rugós szivacs</t>
  </si>
  <si>
    <t>A szék ülőlapjába egy 4x4 db acél rugót tartalmazó kis matrac kerül beépítésre, amely a hagyományos szivacs helyét átvéve annál jól érzékelhetően nagyobb üléskomfortot biztosít, mivel a rugó a szivacsnál kb. 50%-kal nagyobb mértékű és hosszabb ideig fennmaradó rugalmassággal rendelkezik.</t>
  </si>
  <si>
    <t>EFC párna</t>
  </si>
  <si>
    <t>habszivacs</t>
  </si>
  <si>
    <t>Energy Free Comfort - hazai feltalálói e márkanév alatt szabadalmaztatták e találmányukat. Ez egy a forgószék ülőlapjába beépített, légmentesen zárható párna, amelynek szelepe révén az üléspárna keménysége fokozatmentesen szabályozható. A többlet komfort és az egyszerű működtetés mellett az EFC  környezetbarát is, mert nem igényel energiaforrást és mert a benne lévő szivacspárna élettartama akár 50%-kal is nőhet.</t>
  </si>
  <si>
    <t>MemoTouch párnázat</t>
  </si>
  <si>
    <t>memóriahab</t>
  </si>
  <si>
    <t>A szék alapértelmezett szivacsához plusz rétegként hozzáadott 30 mm-es memóriás szivacspárna. A normál szivacsokhoz képest nagyobb mértékben igazodik a test formájához, ezért nagyobb mértékben csökkenti az ülés során a comb és fenék szöveteire nehezedő nyomást. Hipoallergén, nem vált ki allergiás reakciókat.</t>
  </si>
  <si>
    <r>
      <t xml:space="preserve">SIDE
</t>
    </r>
    <r>
      <rPr>
        <b/>
        <sz val="12"/>
        <rFont val="Tw Cen MT"/>
        <family val="2"/>
        <charset val="238"/>
      </rPr>
      <t xml:space="preserve">oldaltámaszos üléskomfort </t>
    </r>
  </si>
  <si>
    <t>A forgószék alapértelmezett szivacsához hozzáadott 10-36 mm vastagságú, patkó alakú plusz párnázat az ülés 3 oldala mentén. Megnövelt ergonómiát biztosít, mivel kagylósított kialakítása által az ülés jobban igazodik a test formájához.</t>
  </si>
  <si>
    <t>C</t>
  </si>
  <si>
    <r>
      <t>0,23 m</t>
    </r>
    <r>
      <rPr>
        <vertAlign val="superscript"/>
        <sz val="9"/>
        <rFont val="Tw Cen MT"/>
        <family val="2"/>
        <charset val="238"/>
      </rPr>
      <t>3</t>
    </r>
  </si>
  <si>
    <t>0,77 fm</t>
  </si>
  <si>
    <t>1580 GALA</t>
  </si>
  <si>
    <t>49-58</t>
  </si>
  <si>
    <t>1,10 fm</t>
  </si>
  <si>
    <t>103-116</t>
  </si>
  <si>
    <t>47-60</t>
  </si>
  <si>
    <r>
      <t>0,13 m</t>
    </r>
    <r>
      <rPr>
        <vertAlign val="superscript"/>
        <sz val="9"/>
        <rFont val="Tw Cen MT"/>
        <family val="2"/>
        <charset val="238"/>
      </rPr>
      <t>3</t>
    </r>
  </si>
  <si>
    <t>0,70 fm</t>
  </si>
  <si>
    <t>1640 SYN ATHEA</t>
  </si>
  <si>
    <r>
      <t>0,16 m</t>
    </r>
    <r>
      <rPr>
        <vertAlign val="superscript"/>
        <sz val="9"/>
        <rFont val="Tw Cen MT"/>
        <family val="2"/>
        <charset val="238"/>
      </rPr>
      <t>3</t>
    </r>
  </si>
  <si>
    <t>51</t>
  </si>
  <si>
    <t>CINQUE SYN standard</t>
  </si>
  <si>
    <t>65</t>
  </si>
  <si>
    <t>0,40 fm</t>
  </si>
  <si>
    <t>2-4 hét</t>
  </si>
  <si>
    <t>a képen különféle opciókkal,
a fenti ár opciók nélkül értendő</t>
  </si>
  <si>
    <t>MIRO standard</t>
  </si>
  <si>
    <t>típus</t>
  </si>
  <si>
    <t>fejtámla nélkül</t>
  </si>
  <si>
    <t>fejtámlával</t>
  </si>
  <si>
    <r>
      <t>0,15 m</t>
    </r>
    <r>
      <rPr>
        <vertAlign val="superscript"/>
        <sz val="9"/>
        <rFont val="Tw Cen MT"/>
        <family val="2"/>
        <charset val="238"/>
      </rPr>
      <t>3</t>
    </r>
  </si>
  <si>
    <t>0,62 fm</t>
  </si>
  <si>
    <r>
      <t>MIRO extra</t>
    </r>
    <r>
      <rPr>
        <b/>
        <u/>
        <sz val="14"/>
        <rFont val="Tw Cen MT"/>
        <family val="2"/>
        <charset val="238"/>
      </rPr>
      <t xml:space="preserve">
</t>
    </r>
  </si>
  <si>
    <t>fekete szövet</t>
  </si>
  <si>
    <t>117-133</t>
  </si>
  <si>
    <r>
      <t>0,18 m</t>
    </r>
    <r>
      <rPr>
        <vertAlign val="superscript"/>
        <sz val="9"/>
        <rFont val="Tw Cen MT"/>
        <family val="2"/>
        <charset val="238"/>
      </rPr>
      <t>3</t>
    </r>
  </si>
  <si>
    <t>0,63 fm</t>
  </si>
  <si>
    <t>80</t>
  </si>
  <si>
    <t>57</t>
  </si>
  <si>
    <t>OKLAHOMA classic</t>
  </si>
  <si>
    <t>106-114</t>
  </si>
  <si>
    <t>43-53</t>
  </si>
  <si>
    <t>0,45 fm</t>
  </si>
  <si>
    <t>3-5 hét</t>
  </si>
  <si>
    <t>104-112</t>
  </si>
  <si>
    <r>
      <t>0,11 m</t>
    </r>
    <r>
      <rPr>
        <vertAlign val="superscript"/>
        <sz val="9"/>
        <rFont val="Tw Cen MT"/>
        <family val="2"/>
        <charset val="238"/>
      </rPr>
      <t>3</t>
    </r>
  </si>
  <si>
    <t>1,50 fm</t>
  </si>
  <si>
    <t>HUFO</t>
  </si>
  <si>
    <t>BN</t>
  </si>
  <si>
    <t>MS</t>
  </si>
  <si>
    <t>1,60 fm</t>
  </si>
  <si>
    <t>114-124</t>
  </si>
  <si>
    <t>textilbőr</t>
  </si>
  <si>
    <r>
      <t xml:space="preserve"> 0,20 m</t>
    </r>
    <r>
      <rPr>
        <vertAlign val="superscript"/>
        <sz val="9"/>
        <rFont val="Tw Cen MT"/>
        <family val="2"/>
        <charset val="238"/>
      </rPr>
      <t>3</t>
    </r>
  </si>
  <si>
    <t>ALPHA RACING</t>
  </si>
  <si>
    <t>választható színek:
fekete/piros, fekete/szürke</t>
  </si>
  <si>
    <t>127-136</t>
  </si>
  <si>
    <r>
      <t xml:space="preserve"> 0,22 m</t>
    </r>
    <r>
      <rPr>
        <vertAlign val="superscript"/>
        <sz val="9"/>
        <rFont val="Tw Cen MT"/>
        <family val="2"/>
        <charset val="238"/>
      </rPr>
      <t>3</t>
    </r>
  </si>
  <si>
    <t>43</t>
  </si>
  <si>
    <t>71</t>
  </si>
  <si>
    <t>44-51</t>
  </si>
  <si>
    <t>62</t>
  </si>
  <si>
    <t>BALTIMORE</t>
  </si>
  <si>
    <t>fekete textilbőr</t>
  </si>
  <si>
    <t>109-119</t>
  </si>
  <si>
    <t>49-59</t>
  </si>
  <si>
    <r>
      <t>0,14 m</t>
    </r>
    <r>
      <rPr>
        <vertAlign val="superscript"/>
        <sz val="9"/>
        <rFont val="Tw Cen MT"/>
        <family val="2"/>
        <charset val="238"/>
      </rPr>
      <t>3</t>
    </r>
  </si>
  <si>
    <t>BUFFALO</t>
  </si>
  <si>
    <t>114-120</t>
  </si>
  <si>
    <t>HAWAII</t>
  </si>
  <si>
    <t>112-120</t>
  </si>
  <si>
    <t>44-52</t>
  </si>
  <si>
    <t>67</t>
  </si>
  <si>
    <t>110-120</t>
  </si>
  <si>
    <r>
      <t>0,12 m</t>
    </r>
    <r>
      <rPr>
        <vertAlign val="superscript"/>
        <sz val="9"/>
        <rFont val="Tw Cen MT"/>
        <family val="2"/>
        <charset val="238"/>
      </rPr>
      <t>3</t>
    </r>
  </si>
  <si>
    <t>MONTGOMERY</t>
  </si>
  <si>
    <t>45-58</t>
  </si>
  <si>
    <t>115-127</t>
  </si>
  <si>
    <t>101-111</t>
  </si>
  <si>
    <t>43-51</t>
  </si>
  <si>
    <t>fix szövet</t>
  </si>
  <si>
    <t>STERLING</t>
  </si>
  <si>
    <t>99-107</t>
  </si>
  <si>
    <t>a képen a fekete/szürke kivitel látható</t>
  </si>
  <si>
    <t>fekete mesh</t>
  </si>
  <si>
    <t>41-51</t>
  </si>
  <si>
    <t>TENNESSEE</t>
  </si>
  <si>
    <t>107-115</t>
  </si>
  <si>
    <t>BRAVO LX</t>
  </si>
  <si>
    <t>100-113</t>
  </si>
  <si>
    <t>48-61</t>
  </si>
  <si>
    <r>
      <t>0,09 m</t>
    </r>
    <r>
      <rPr>
        <vertAlign val="superscript"/>
        <sz val="9"/>
        <rFont val="Tw Cen MT"/>
        <family val="2"/>
        <charset val="238"/>
      </rPr>
      <t>3</t>
    </r>
  </si>
  <si>
    <t>1-2 hét</t>
  </si>
  <si>
    <t>MEGANE LX</t>
  </si>
  <si>
    <t>PANTERGOS LX</t>
  </si>
  <si>
    <t>102-115</t>
  </si>
  <si>
    <t>0,90 fm</t>
  </si>
  <si>
    <t>SYNERGOS LX</t>
  </si>
  <si>
    <t>49-62</t>
  </si>
  <si>
    <t>TEXAS
TEXAS multi</t>
  </si>
  <si>
    <t>TEXAS</t>
  </si>
  <si>
    <t>TEXAS multi</t>
  </si>
  <si>
    <t>választható színek:
fekete, kék, szürke</t>
  </si>
  <si>
    <t>106-119</t>
  </si>
  <si>
    <t>CONCORDE</t>
  </si>
  <si>
    <t>120-131</t>
  </si>
  <si>
    <t>47-58</t>
  </si>
  <si>
    <r>
      <t>0,65 m</t>
    </r>
    <r>
      <rPr>
        <vertAlign val="superscript"/>
        <sz val="9"/>
        <rFont val="Tw Cen MT"/>
        <family val="2"/>
        <charset val="238"/>
      </rPr>
      <t>3</t>
    </r>
  </si>
  <si>
    <t>48-53</t>
  </si>
  <si>
    <t>AIAX 24</t>
  </si>
  <si>
    <t>választható színek:
fekete, fekete-szürke</t>
  </si>
  <si>
    <t>44-56</t>
  </si>
  <si>
    <t>46-52</t>
  </si>
  <si>
    <t>1824 LEI</t>
  </si>
  <si>
    <t>MARKUS</t>
  </si>
  <si>
    <t>74</t>
  </si>
  <si>
    <t>1030 NOR wood
1030 MEK wood</t>
  </si>
  <si>
    <t>1030 NOR wood</t>
  </si>
  <si>
    <t>1030 MEK wood</t>
  </si>
  <si>
    <t>83-96</t>
  </si>
  <si>
    <t>43-56</t>
  </si>
  <si>
    <r>
      <t>0,07 m</t>
    </r>
    <r>
      <rPr>
        <vertAlign val="superscript"/>
        <sz val="9"/>
        <rFont val="Tw Cen MT"/>
        <family val="2"/>
        <charset val="238"/>
      </rPr>
      <t>3</t>
    </r>
  </si>
  <si>
    <t>1030 ZON kárpitozott</t>
  </si>
  <si>
    <t>0,50 fm</t>
  </si>
  <si>
    <t>38</t>
  </si>
  <si>
    <t>1030 ZON medica</t>
  </si>
  <si>
    <t>50-62</t>
  </si>
  <si>
    <r>
      <t xml:space="preserve">nettó ár
</t>
    </r>
    <r>
      <rPr>
        <sz val="11"/>
        <rFont val="Tw Cen MT"/>
        <family val="2"/>
        <charset val="238"/>
      </rPr>
      <t>karfa nélkül</t>
    </r>
  </si>
  <si>
    <t>1290 NOR</t>
  </si>
  <si>
    <t>1290 MEK</t>
  </si>
  <si>
    <t>82-95</t>
  </si>
  <si>
    <t>42</t>
  </si>
  <si>
    <t>1290 ASYN</t>
  </si>
  <si>
    <t>poliuretán</t>
  </si>
  <si>
    <t>84-97</t>
  </si>
  <si>
    <t>1297 ASYN REBECCA</t>
  </si>
  <si>
    <t>87-100</t>
  </si>
  <si>
    <t>1030 ZON wood</t>
  </si>
  <si>
    <t>rétegelt fa</t>
  </si>
  <si>
    <t>35</t>
  </si>
  <si>
    <t>1290 ZON</t>
  </si>
  <si>
    <t>26</t>
  </si>
  <si>
    <t>ÁLLÁSKÖNNYÍTŐ CN</t>
  </si>
  <si>
    <t>87</t>
  </si>
  <si>
    <t>66-90</t>
  </si>
  <si>
    <t>32</t>
  </si>
  <si>
    <t>22</t>
  </si>
  <si>
    <t>ÁLLÁSKÖNNYÍTŐ,
összecsukható</t>
  </si>
  <si>
    <t>70-83</t>
  </si>
  <si>
    <t>lábak mélysége</t>
  </si>
  <si>
    <t>39</t>
  </si>
  <si>
    <t>összecsukva</t>
  </si>
  <si>
    <t>9</t>
  </si>
  <si>
    <t>kinyitva</t>
  </si>
  <si>
    <t>lábak szélessége</t>
  </si>
  <si>
    <t>TÉRDEPLŐSZÉK</t>
  </si>
  <si>
    <t>térdmagasság</t>
  </si>
  <si>
    <t>33-40</t>
  </si>
  <si>
    <t>49-69</t>
  </si>
  <si>
    <r>
      <t>0,04 m</t>
    </r>
    <r>
      <rPr>
        <vertAlign val="superscript"/>
        <sz val="9"/>
        <rFont val="Tw Cen MT"/>
        <family val="2"/>
        <charset val="238"/>
      </rPr>
      <t>3</t>
    </r>
  </si>
  <si>
    <t>30</t>
  </si>
  <si>
    <t>84</t>
  </si>
  <si>
    <t>59</t>
  </si>
  <si>
    <t>0,67 fm</t>
  </si>
  <si>
    <t>karfamagasság</t>
  </si>
  <si>
    <t>0,34 fm</t>
  </si>
  <si>
    <t>83</t>
  </si>
  <si>
    <t>▪ szánkótalpas, krómozott acél váz
▪ kárpitozott háttámla és ülőlap
▪ műanyag karfa
▪ hátlap és ülőlap szivacs 40 mm
▪ műanyag ülőlap burkolat
▪ rakásolható: 3 db-ig
▪ teherbírás: 110 kg</t>
  </si>
  <si>
    <t>▪ szánkótalpas, krómozott acél váz
▪ hálós háttámla
▪ választható háló színek: fekete, fehér, 
   kék, narancs, piros, szürke, zöld
▪ műanyag ülőlap burkolat
▪ rakásolható: 3 db-ig
▪ teherbírás: 110 kg</t>
  </si>
  <si>
    <t>85</t>
  </si>
  <si>
    <t>WALTHAM</t>
  </si>
  <si>
    <t>▪ krómozott acél váz
▪ hálós háttámla 
▪ fekete mesh ülőlap
▪ műanyag karfa
▪ rakásolható
▪ teherbírás: 110 kg</t>
  </si>
  <si>
    <t>0,75 fm</t>
  </si>
  <si>
    <t>2181/S MAGIX</t>
  </si>
  <si>
    <t>96</t>
  </si>
  <si>
    <t>0,83 fm</t>
  </si>
  <si>
    <t>2182/S MAGIX net</t>
  </si>
  <si>
    <t>0,38 fm</t>
  </si>
  <si>
    <t>54</t>
  </si>
  <si>
    <t>90</t>
  </si>
  <si>
    <r>
      <t xml:space="preserve">nettó ár
</t>
    </r>
    <r>
      <rPr>
        <sz val="8"/>
        <rFont val="Tw Cen MT"/>
        <family val="2"/>
        <charset val="238"/>
      </rPr>
      <t>karfával, asztalkával</t>
    </r>
  </si>
  <si>
    <t>AOKI</t>
  </si>
  <si>
    <t>műanyag</t>
  </si>
  <si>
    <t>kárpitozott ülőlap</t>
  </si>
  <si>
    <t>77</t>
  </si>
  <si>
    <t>78</t>
  </si>
  <si>
    <t>CINEMA PN
CINEMA PC</t>
  </si>
  <si>
    <t>CINEMA PN</t>
  </si>
  <si>
    <t>CINEMA PC</t>
  </si>
  <si>
    <t>4-5 hét</t>
  </si>
  <si>
    <t>CINEMA TN
CINEMA TC</t>
  </si>
  <si>
    <t>TIP TOP PN</t>
  </si>
  <si>
    <t>TIP TOP PC</t>
  </si>
  <si>
    <t>választható műanyag színek:
   fehér, fekete, szürke</t>
  </si>
  <si>
    <t>a képen krómozott vázzal</t>
  </si>
  <si>
    <t>0,33 fm</t>
  </si>
  <si>
    <t>1120 LN
1120 LC</t>
  </si>
  <si>
    <t>1120 LN</t>
  </si>
  <si>
    <t>1120 LC</t>
  </si>
  <si>
    <t>81</t>
  </si>
  <si>
    <t>1120 TN
1120 TC</t>
  </si>
  <si>
    <t>0,58 fm</t>
  </si>
  <si>
    <t>1121 TN H
1121 LN H</t>
  </si>
  <si>
    <t>BN, FO</t>
  </si>
  <si>
    <t>fa (LN H)</t>
  </si>
  <si>
    <t>1123 LN</t>
  </si>
  <si>
    <t>82</t>
  </si>
  <si>
    <t>152</t>
  </si>
  <si>
    <t>1123 PN
1123 PN LAYER</t>
  </si>
  <si>
    <t>1123 PN</t>
  </si>
  <si>
    <t>1123 PN LAYER</t>
  </si>
  <si>
    <t>1123 TN</t>
  </si>
  <si>
    <t>1,74 fm</t>
  </si>
  <si>
    <t>festett RAL váz</t>
  </si>
  <si>
    <t>krómozott váz</t>
  </si>
  <si>
    <t>88</t>
  </si>
  <si>
    <t>0,55 fm</t>
  </si>
  <si>
    <t>MONO PC</t>
  </si>
  <si>
    <t>MONO 103 PN
MONO 103 PC</t>
  </si>
  <si>
    <t>MONO 103 PN</t>
  </si>
  <si>
    <t>MONO 103 PC</t>
  </si>
  <si>
    <t>190</t>
  </si>
  <si>
    <t>5 hét</t>
  </si>
  <si>
    <t>a képen krómozott lábbal</t>
  </si>
  <si>
    <t>SABINA TC</t>
  </si>
  <si>
    <t>92</t>
  </si>
  <si>
    <t>1,15 fm</t>
  </si>
  <si>
    <t>TAURUS PN
TAURUS PC</t>
  </si>
  <si>
    <t>TAURUS PN</t>
  </si>
  <si>
    <t>TAURUS PC</t>
  </si>
  <si>
    <t>TELI MŰANYAG SZÍNEK</t>
  </si>
  <si>
    <t>TAURUS PN LAYER
TAURUS PC LAYER</t>
  </si>
  <si>
    <t>TAURUS PN LAYER</t>
  </si>
  <si>
    <t>TAURUS PC LAYER</t>
  </si>
  <si>
    <t>LYUKACSOS MŰANYAG  SZÍNEK (LAYER)</t>
  </si>
  <si>
    <t>raktárról:
bordó, csontszín, sötétkék, sötétszürke</t>
  </si>
  <si>
    <t>TAURUS TN
TAURUS TC</t>
  </si>
  <si>
    <t>TAURUS TN MAXI
TAURUS TC MAXI</t>
  </si>
  <si>
    <t>TAURUS TN MAXI + TA</t>
  </si>
  <si>
    <t>VICENZA PN
VICENZA PC</t>
  </si>
  <si>
    <t>VICENZA PN</t>
  </si>
  <si>
    <t>VICENZA PC</t>
  </si>
  <si>
    <t>megr. min.</t>
  </si>
  <si>
    <t xml:space="preserve">
nettó ár
</t>
  </si>
  <si>
    <t>megr.min.</t>
  </si>
  <si>
    <t>váz/kárpitszín kombinációk:
grafit/kék, grafit/fekete, grafit/piros</t>
  </si>
  <si>
    <t>0,25 fm</t>
  </si>
  <si>
    <t>MALAGA</t>
  </si>
  <si>
    <t>választható kárpit/pác kombinációk:
drapp/sonoma, drapp mintás/wenge, s.barna mintás/éger, v.barna/calvados</t>
  </si>
  <si>
    <t>▪ favázas szék
▪ kárpitozott háttámla és ülőlap
▪ nem rakásolható
▪ teherbírás: 110 kg</t>
  </si>
  <si>
    <t>MARBEILLA</t>
  </si>
  <si>
    <t>fix textilbőr</t>
  </si>
  <si>
    <t>98</t>
  </si>
  <si>
    <t>▪ favázas szék
▪ textilbőr kárpitozású háttámla és ülőlap
▪ nem rakásolható
▪ teherbírás: 110 kg</t>
  </si>
  <si>
    <t>BELEN cross</t>
  </si>
  <si>
    <t>BA, BN</t>
  </si>
  <si>
    <t>bőr *</t>
  </si>
  <si>
    <t>37-50</t>
  </si>
  <si>
    <r>
      <t>0,68 m</t>
    </r>
    <r>
      <rPr>
        <vertAlign val="superscript"/>
        <sz val="9"/>
        <rFont val="Tw Cen MT"/>
        <family val="2"/>
        <charset val="238"/>
      </rPr>
      <t>3</t>
    </r>
  </si>
  <si>
    <t>BELEN style</t>
  </si>
  <si>
    <t>BELEN visitor</t>
  </si>
  <si>
    <t>▪ formaöntött, poliuretán párnázat
▪ acél vázú korpusz
▪ 4 lábú krómozott acél váz
▪ teherbírás: 110 kg</t>
  </si>
  <si>
    <t>BELEN wood</t>
  </si>
  <si>
    <t>▪ formaöntött, poliuretán párnázat
▪ acél vázú korpusz
▪ natúr bükk fa lábak
▪ teherbírás: 110 kg</t>
  </si>
  <si>
    <r>
      <t xml:space="preserve">NOTRE DAME 100
</t>
    </r>
    <r>
      <rPr>
        <b/>
        <sz val="11"/>
        <rFont val="Tw Cen MT"/>
        <family val="2"/>
        <charset val="238"/>
      </rPr>
      <t>fotel</t>
    </r>
  </si>
  <si>
    <t>37</t>
  </si>
  <si>
    <t>93</t>
  </si>
  <si>
    <r>
      <t xml:space="preserve">NOTRE DAME 102
</t>
    </r>
    <r>
      <rPr>
        <b/>
        <sz val="11"/>
        <rFont val="Tw Cen MT"/>
        <family val="2"/>
        <charset val="238"/>
      </rPr>
      <t>2-üléses kanapé</t>
    </r>
  </si>
  <si>
    <r>
      <t>1,05 m</t>
    </r>
    <r>
      <rPr>
        <vertAlign val="superscript"/>
        <sz val="9"/>
        <rFont val="Tw Cen MT"/>
        <family val="2"/>
        <charset val="238"/>
      </rPr>
      <t>3</t>
    </r>
  </si>
  <si>
    <t>145</t>
  </si>
  <si>
    <t>109</t>
  </si>
  <si>
    <r>
      <t xml:space="preserve">NOTRE DAME 103
</t>
    </r>
    <r>
      <rPr>
        <b/>
        <sz val="11"/>
        <rFont val="Tw Cen MT"/>
        <family val="2"/>
        <charset val="238"/>
      </rPr>
      <t>3-üléses kanapé</t>
    </r>
  </si>
  <si>
    <r>
      <t>1,41 m</t>
    </r>
    <r>
      <rPr>
        <vertAlign val="superscript"/>
        <sz val="9"/>
        <rFont val="Tw Cen MT"/>
        <family val="2"/>
        <charset val="238"/>
      </rPr>
      <t>3</t>
    </r>
  </si>
  <si>
    <t>199</t>
  </si>
  <si>
    <t>159</t>
  </si>
  <si>
    <t>141</t>
  </si>
  <si>
    <t>115</t>
  </si>
  <si>
    <t>86</t>
  </si>
  <si>
    <r>
      <t xml:space="preserve">SOPRANO 100
</t>
    </r>
    <r>
      <rPr>
        <b/>
        <sz val="11"/>
        <rFont val="Tw Cen MT"/>
        <family val="2"/>
        <charset val="238"/>
      </rPr>
      <t>fotel</t>
    </r>
  </si>
  <si>
    <r>
      <t xml:space="preserve">SOPRANO 102
</t>
    </r>
    <r>
      <rPr>
        <b/>
        <sz val="11"/>
        <rFont val="Tw Cen MT"/>
        <family val="2"/>
        <charset val="238"/>
      </rPr>
      <t>2-üléses kanapé</t>
    </r>
  </si>
  <si>
    <t>139</t>
  </si>
  <si>
    <t>122</t>
  </si>
  <si>
    <r>
      <t xml:space="preserve">SOPRANO 103
</t>
    </r>
    <r>
      <rPr>
        <b/>
        <sz val="11"/>
        <rFont val="Tw Cen MT"/>
        <family val="2"/>
        <charset val="238"/>
      </rPr>
      <t>3-üléses kanapé</t>
    </r>
  </si>
  <si>
    <t>200</t>
  </si>
  <si>
    <t>183</t>
  </si>
  <si>
    <t>MONT MARTRE 100</t>
  </si>
  <si>
    <t>73</t>
  </si>
  <si>
    <t>▪ klubfotel
▪ fa és pozdorja korpusz
▪ szivacspárnázat
▪ műanyag csúszótalpak
▪ teherbírás: 110 kg
▪ a korpusz és az ülés eltérő színű
   kárpittal is rendelhető, felár nélkül</t>
  </si>
  <si>
    <t>MONT MARTRE 102</t>
  </si>
  <si>
    <t>130</t>
  </si>
  <si>
    <r>
      <t xml:space="preserve">RUBICO 100
</t>
    </r>
    <r>
      <rPr>
        <b/>
        <sz val="11"/>
        <rFont val="Tw Cen MT"/>
        <family val="2"/>
        <charset val="238"/>
      </rPr>
      <t>fotel</t>
    </r>
  </si>
  <si>
    <t>76</t>
  </si>
  <si>
    <r>
      <t xml:space="preserve">RUBICO 102
</t>
    </r>
    <r>
      <rPr>
        <b/>
        <sz val="11"/>
        <rFont val="Tw Cen MT"/>
        <family val="2"/>
        <charset val="238"/>
      </rPr>
      <t>2-üléses kanapé</t>
    </r>
  </si>
  <si>
    <r>
      <t xml:space="preserve">RUBICO 45
</t>
    </r>
    <r>
      <rPr>
        <b/>
        <sz val="11"/>
        <rFont val="Tw Cen MT"/>
        <family val="2"/>
        <charset val="238"/>
      </rPr>
      <t>sarok elem</t>
    </r>
    <r>
      <rPr>
        <b/>
        <u/>
        <sz val="14"/>
        <rFont val="Tw Cen MT"/>
        <family val="2"/>
        <charset val="238"/>
      </rPr>
      <t xml:space="preserve">
</t>
    </r>
  </si>
  <si>
    <r>
      <t xml:space="preserve">RUBICO 90
</t>
    </r>
    <r>
      <rPr>
        <b/>
        <sz val="11"/>
        <rFont val="Tw Cen MT"/>
        <family val="2"/>
        <charset val="238"/>
      </rPr>
      <t>sarok elem</t>
    </r>
  </si>
  <si>
    <t>112</t>
  </si>
  <si>
    <r>
      <t xml:space="preserve">RUBICO BR 100
</t>
    </r>
    <r>
      <rPr>
        <b/>
        <sz val="11"/>
        <rFont val="Tw Cen MT"/>
        <family val="2"/>
        <charset val="238"/>
      </rPr>
      <t>fotel</t>
    </r>
  </si>
  <si>
    <r>
      <t xml:space="preserve">RUBICO BR 102
</t>
    </r>
    <r>
      <rPr>
        <b/>
        <sz val="11"/>
        <rFont val="Tw Cen MT"/>
        <family val="2"/>
        <charset val="238"/>
      </rPr>
      <t>2-üléses kanapé</t>
    </r>
  </si>
  <si>
    <t>144</t>
  </si>
  <si>
    <r>
      <t xml:space="preserve">DOMINO
</t>
    </r>
    <r>
      <rPr>
        <b/>
        <sz val="11"/>
        <rFont val="Tw Cen MT"/>
        <family val="2"/>
        <charset val="238"/>
      </rPr>
      <t>felhajtható asztal</t>
    </r>
  </si>
  <si>
    <t xml:space="preserve">▪ krómozott acél váz
▪ felhajtható asztallap 
▪ mobilitás fékezhető görgők révén
▪ asztallap mérete:
   min. 140x70 cm, max. 180x80 cm
▪ teherbírás: 50 kg                                                                                                          </t>
  </si>
  <si>
    <t>fém váz</t>
  </si>
  <si>
    <r>
      <t>0,03 m</t>
    </r>
    <r>
      <rPr>
        <vertAlign val="superscript"/>
        <sz val="9"/>
        <rFont val="Tw Cen MT"/>
        <family val="2"/>
        <charset val="238"/>
      </rPr>
      <t>3</t>
    </r>
  </si>
  <si>
    <t>Á L L Ó F O G A S O K,   E G Y É B   T E R M É K E K</t>
  </si>
  <si>
    <t>100</t>
  </si>
  <si>
    <t>ELIX</t>
  </si>
  <si>
    <t>ezüst</t>
  </si>
  <si>
    <t>krómozott</t>
  </si>
  <si>
    <t>magasság</t>
  </si>
  <si>
    <t>176</t>
  </si>
  <si>
    <t>185</t>
  </si>
  <si>
    <t>174</t>
  </si>
  <si>
    <t>szélesség</t>
  </si>
  <si>
    <t>36</t>
  </si>
  <si>
    <t>talp átmérő</t>
  </si>
  <si>
    <t>▪ fém állófogas 
▪ esernyőtartóval
▪ vállfás használatra</t>
  </si>
  <si>
    <t>▪ fém állófogas
▪ krómozott váz 
▪ fekete műanyag
   elemek
▪ esernyőtartóval
▪ vállfás használatra
   is alkalmas</t>
  </si>
  <si>
    <t>HALIFAX</t>
  </si>
  <si>
    <t>PASO</t>
  </si>
  <si>
    <t>fa</t>
  </si>
  <si>
    <t>182</t>
  </si>
  <si>
    <t>34</t>
  </si>
  <si>
    <t>mélység</t>
  </si>
  <si>
    <t>120</t>
  </si>
  <si>
    <t>vastagság</t>
  </si>
  <si>
    <t>1,5 mm</t>
  </si>
  <si>
    <r>
      <t>0,02 m</t>
    </r>
    <r>
      <rPr>
        <vertAlign val="superscript"/>
        <sz val="9"/>
        <rFont val="Tw Cen MT"/>
        <family val="2"/>
        <charset val="238"/>
      </rPr>
      <t>3</t>
    </r>
  </si>
  <si>
    <r>
      <t>0,01 m</t>
    </r>
    <r>
      <rPr>
        <vertAlign val="superscript"/>
        <sz val="9"/>
        <rFont val="Tw Cen MT"/>
        <family val="2"/>
        <charset val="238"/>
      </rPr>
      <t>3</t>
    </r>
  </si>
  <si>
    <t>szállítható: készlet szerint</t>
  </si>
  <si>
    <t xml:space="preserve">▪ fém állófogas
▪ ezüstszürke színben
▪ natúr színre pácolt
   fa elemek
</t>
  </si>
  <si>
    <t xml:space="preserve">▪ víztiszta PVC székalátét
▪ kopásálló felület
▪ lekerekített sarkok
</t>
  </si>
  <si>
    <r>
      <rPr>
        <b/>
        <u/>
        <sz val="13"/>
        <rFont val="Tw Cen MT"/>
        <family val="2"/>
        <charset val="238"/>
      </rPr>
      <t>BASIC</t>
    </r>
    <r>
      <rPr>
        <b/>
        <u/>
        <sz val="14"/>
        <rFont val="Tw Cen MT"/>
        <family val="2"/>
        <charset val="238"/>
      </rPr>
      <t xml:space="preserve">
</t>
    </r>
    <r>
      <rPr>
        <b/>
        <sz val="12"/>
        <rFont val="Tw Cen MT"/>
        <family val="2"/>
        <charset val="238"/>
      </rPr>
      <t>lábtámasz</t>
    </r>
  </si>
  <si>
    <t>44,5</t>
  </si>
  <si>
    <t>45,5</t>
  </si>
  <si>
    <t>készlet szerint</t>
  </si>
  <si>
    <t>33</t>
  </si>
  <si>
    <t xml:space="preserve">▪ alkalmas bőrbútorok, bőr ruházat, 
   cipők és natúr fa ápolására
▪ a lanolin és a méhviasz
   magas fényt biztosít
▪ megóvja és ápolja a kezelt felületet
▪ a bőr felszínét vízlepergetővé teszi 
▪ a csomagolásban szivacs is található
</t>
  </si>
  <si>
    <t xml:space="preserve">▪ eltünteti a szennyeződéseket 
   textíliáról, kárpitról, szőnyegről
▪ hatékony a foltok ellen,
   kíméletes a színekhez
▪ Ecolabel védjegyes termék,
   a környezetbe kerülve 98%-ban
   rövid idő alatt teljesen lebomlik
▪ a csomagolásban szivacs is található
</t>
  </si>
  <si>
    <t>10</t>
  </si>
  <si>
    <t>1-3 hét</t>
  </si>
  <si>
    <t>nettó ár / pár</t>
  </si>
  <si>
    <t>AR40</t>
  </si>
  <si>
    <t>AR49 C</t>
  </si>
  <si>
    <t>AR90 LUXI</t>
  </si>
  <si>
    <t>BR HANS</t>
  </si>
  <si>
    <t>BR FRITZ</t>
  </si>
  <si>
    <t>BR LUKE PU</t>
  </si>
  <si>
    <t>BR25 JAZZ</t>
  </si>
  <si>
    <t>A L K A T R É S Z   Á R A K   É S   O P C I Ó S   F E L Á R A K</t>
  </si>
  <si>
    <t>görgő d.50 normál</t>
  </si>
  <si>
    <t>nettó egységár / 5 db</t>
  </si>
  <si>
    <t>▪ kerék átmérő: 50 mm
▪ kemény futófelület (polietilén)
▪ görgő csap átmérő: 11 mm</t>
  </si>
  <si>
    <t>görgő d.50 parketta</t>
  </si>
  <si>
    <t>nettó felár / szék</t>
  </si>
  <si>
    <t>▪ felárként d.50 normál görgő helyett
▪ gumírozott futófelület
▪ kerék átmérő: 50 mm, csap átmérő: 11 mm</t>
  </si>
  <si>
    <t>görgő d.50 parketta
auto. fékes</t>
  </si>
  <si>
    <t>▪ felárként d.50 normál görgő helyett
▪ fékezős görgő, gumírozott futófelület
▪ kerék átmérő: 50 mm, csap átmérő: 11 mm</t>
  </si>
  <si>
    <t>görgő d.50 parketta
mech. fékes</t>
  </si>
  <si>
    <t>görgő d.60 normál,
design</t>
  </si>
  <si>
    <t>▪ felárként d.50 normál görgő helyett
▪ piros vagy szürke színben
▪ kerék átmérő: 55 mm, csap átmérő: 11 mm</t>
  </si>
  <si>
    <t>görgő d.65 parketta</t>
  </si>
  <si>
    <t>▪ felárként d.50 normál görgő helyett
▪ gumírozott futófelület
▪ kerék átmérő: 65 mm, csap átmérő: 11 mm</t>
  </si>
  <si>
    <t>tappancs</t>
  </si>
  <si>
    <t>▪ fix csúszótalp görgők helyett
▪ csap átmérő: 11 mm</t>
  </si>
  <si>
    <t>lábkereszt d.600</t>
  </si>
  <si>
    <t>nettó egységár / db</t>
  </si>
  <si>
    <t>▪ anyag: polietilén
▪ átmérő: 600 mm
▪ görgő csap átmérő: 11 mm</t>
  </si>
  <si>
    <t>krómozott lábkereszt
d.640</t>
  </si>
  <si>
    <t>▪ felárként műanyag lábkereszt d.600 helyett
▪ anyag: krómozott acél
▪ átmérő: 640 mm, görgő csap átmérő: 11 mm</t>
  </si>
  <si>
    <t>krómozott lábkereszt
d.700</t>
  </si>
  <si>
    <t>▪ felárként műanyag lábkereszt d.680 helyett
▪ anyag: krómozott acél
▪ átmérő: 700 mm, görgő csap átmérő: 11 mm</t>
  </si>
  <si>
    <t>alumínium lábkereszt
d.700</t>
  </si>
  <si>
    <t>RING toldattal
RING toldattal, CR</t>
  </si>
  <si>
    <t>nettó egységár / db - fekete</t>
  </si>
  <si>
    <t>nettó egységár / db - krómozott</t>
  </si>
  <si>
    <t>▪ krómozott acél lábtartó gyűrű
▪ fekete vagy krómozott magasítóval, + 17 cm</t>
  </si>
  <si>
    <t>RING állítható
fekete</t>
  </si>
  <si>
    <t>▪ anyag: polietilén
▪ közvetlenül a gázliftre rögzíthető gyorszárral
▪ magasított gázlifthez javasolt</t>
  </si>
  <si>
    <t>RING állítható
fekete/krómozott</t>
  </si>
  <si>
    <t>▪ anyag: krómozott acél, műanyag
▪ közvetlenül a gázliftre rögzíthető
▪ magasított gázlifthez javasolt</t>
  </si>
  <si>
    <t>RING állítható
krómozott</t>
  </si>
  <si>
    <t>▪ anyag: krómozott acél
▪ közvetlenül a gázliftre rögzíthető
▪ magasított gázlifthez javasolt</t>
  </si>
  <si>
    <t>gázlift 185 N</t>
  </si>
  <si>
    <t>▪ tubus hossza: 185 mm
▪ löket tartomány: 80 mm</t>
  </si>
  <si>
    <t>gázlift 205 N HD</t>
  </si>
  <si>
    <t>▪ tubus hossz: 205 mm
▪ löket tartomány: 85 mm
▪ megnövelt teherbírás: 150 kg</t>
  </si>
  <si>
    <t>gázlift 230 N</t>
  </si>
  <si>
    <t>▪ tubus hossza: 230 mm
▪ löket tartomány: 130 mm</t>
  </si>
  <si>
    <t>gázlift 230 N HD</t>
  </si>
  <si>
    <t>▪ tubus hossz: 230 mm
▪ löket tartomány: 125 mm
▪ megnövelt teherbírás: 150 kg</t>
  </si>
  <si>
    <t>gázlift 315 N</t>
  </si>
  <si>
    <t>▪ tubus hossz: 315 mm
▪ löket tartomány: 175 mm</t>
  </si>
  <si>
    <t>gázlift 197 CR HD</t>
  </si>
  <si>
    <t>▪ tubus hossz: 197 mm
▪ löket tartomány: 106 mm
▪ megnövelt teherbírás: 150 kg</t>
  </si>
  <si>
    <t>gázlift 230 CR</t>
  </si>
  <si>
    <t>▪ tubus hossz: 230 mm
▪ löket tartomány: 115 mm</t>
  </si>
  <si>
    <t>gázlift 375 CR</t>
  </si>
  <si>
    <t>▪ tubus hossz: 375 mm
▪ löket tartomány: 245 mm</t>
  </si>
  <si>
    <t>kioldó gázlifthez</t>
  </si>
  <si>
    <t>▪ rögzítési méret: 170 x 200 mm</t>
  </si>
  <si>
    <t>hintamechanika
főnöki székhez</t>
  </si>
  <si>
    <t>▪ rögzítési méretek szerint különböző típusok:
  150 x 200 mm, 150 x 220 mm,
  150 x 250 mm, 150 x 257 mm</t>
  </si>
  <si>
    <t>multiblock hintamechanika</t>
  </si>
  <si>
    <t>▪ 4 ponton rögzíthető alternatív szinkronmechanika
▪ automatikusan a felhasználó súlyához állítja
  a rugózás keménységét
▪ rögzítési méret: 150 x 200 mm</t>
  </si>
  <si>
    <t>▪ 4 ponton rögzíthető alternatív szinkronmechanika
▪ automatikusan a felhasználó súlyához állítja
  a rugózás keménységét
▪ beépített ülésmélység-állító (0-50 mm)
▪ rögzítési méret: 150 x 200 mm</t>
  </si>
  <si>
    <t>ülésmélység-állító
30 mm</t>
  </si>
  <si>
    <t xml:space="preserve">▪ mélység-állítás: 5 fokozat, összesen max. 50 mm
▪ vastagság: 30 mm
</t>
  </si>
  <si>
    <t>dugó 1120 láb, ovál</t>
  </si>
  <si>
    <t>▪ 30 x 15 mm-es ovál csőhöz beütős lábdugó</t>
  </si>
  <si>
    <t xml:space="preserve">dugó 1120 láb, ovál,
parkettavédős </t>
  </si>
  <si>
    <t>▪ 30 x 15 mm-es ovál csővázra ráhúzós lábdugó
▪ puha anyaga nem sérti fel a parkettát</t>
  </si>
  <si>
    <t>összekötő elem 1120</t>
  </si>
  <si>
    <t>▪ 1120, TAURUS székekhez</t>
  </si>
  <si>
    <t>K Á R P I T V Á L A S Z T É K</t>
  </si>
  <si>
    <t>KÁRPITKÓD</t>
  </si>
  <si>
    <t>SZÍNVÁLASZTÉK</t>
  </si>
  <si>
    <t>NETTÓ ÁR Ft/fm</t>
  </si>
  <si>
    <t>AV</t>
  </si>
  <si>
    <t>YS</t>
  </si>
  <si>
    <t>SZÖVETKÓD</t>
  </si>
  <si>
    <t>NÉV</t>
  </si>
  <si>
    <t>SZÉLESSÉG</t>
  </si>
  <si>
    <t>ÖSSZETÉTEL</t>
  </si>
  <si>
    <r>
      <t>gr/m</t>
    </r>
    <r>
      <rPr>
        <b/>
        <vertAlign val="superscript"/>
        <sz val="11"/>
        <rFont val="Tw Cen MT"/>
        <family val="2"/>
        <charset val="238"/>
      </rPr>
      <t>2</t>
    </r>
  </si>
  <si>
    <t>TULAJDONSÁGOK</t>
  </si>
  <si>
    <t>KOPÁSÁLLÓSÁG (Martindale)</t>
  </si>
  <si>
    <t>Alova</t>
  </si>
  <si>
    <t>140 cm</t>
  </si>
  <si>
    <t>100% PES</t>
  </si>
  <si>
    <t>180 ± 5%</t>
  </si>
  <si>
    <t xml:space="preserve">égéskésleltetett </t>
  </si>
  <si>
    <t xml:space="preserve">  90 000 ciklus</t>
  </si>
  <si>
    <t>100% PO</t>
  </si>
  <si>
    <t>300 ± 5%</t>
  </si>
  <si>
    <t>égéskésleltetett</t>
  </si>
  <si>
    <t xml:space="preserve">  40 000 ciklus</t>
  </si>
  <si>
    <t>Bondai</t>
  </si>
  <si>
    <t>250 ± 5%</t>
  </si>
  <si>
    <t xml:space="preserve"> 150 000 ciklus</t>
  </si>
  <si>
    <t>Cagli</t>
  </si>
  <si>
    <t>126 cm</t>
  </si>
  <si>
    <t>100% PP</t>
  </si>
  <si>
    <t>290 ± 5%</t>
  </si>
  <si>
    <t xml:space="preserve">  22 000 ciklus</t>
  </si>
  <si>
    <t>Fortis</t>
  </si>
  <si>
    <t>145 cm</t>
  </si>
  <si>
    <t>305 ± 5%</t>
  </si>
  <si>
    <t>égéskésleltetett, vízlepergető</t>
  </si>
  <si>
    <t>100 000 ciklus</t>
  </si>
  <si>
    <t>Eco-lana</t>
  </si>
  <si>
    <t>270 ± 5%</t>
  </si>
  <si>
    <t>Mesh</t>
  </si>
  <si>
    <t>200 ± 5%</t>
  </si>
  <si>
    <t>25 000 ciklus</t>
  </si>
  <si>
    <t>antibakteriális, égéskésleltetett, könnyen tisztítható, vízálló</t>
  </si>
  <si>
    <r>
      <t xml:space="preserve">OP </t>
    </r>
    <r>
      <rPr>
        <sz val="11"/>
        <rFont val="Tw Cen MT"/>
        <family val="2"/>
        <charset val="238"/>
      </rPr>
      <t>(textilbőr)</t>
    </r>
  </si>
  <si>
    <t>Optio</t>
  </si>
  <si>
    <t>83% PVC, 2% PU,
15% PES</t>
  </si>
  <si>
    <t>600 ± 5%</t>
  </si>
  <si>
    <t>fokozottan színtartó, könnyen tisztítható</t>
  </si>
  <si>
    <t>120 000 ciklus</t>
  </si>
  <si>
    <t>Tampa</t>
  </si>
  <si>
    <t>88% PES, 12% NY</t>
  </si>
  <si>
    <t>350 ± 5%</t>
  </si>
  <si>
    <t>Xtreme</t>
  </si>
  <si>
    <t>100% újrahasznosított PES</t>
  </si>
  <si>
    <t>310 ± 5%</t>
  </si>
  <si>
    <t>lángálló DIN 4102 B1 szabvány szerint,
10 év garancia</t>
  </si>
  <si>
    <t>PES = poliészter, PO = poliolefin, PVC = polivinilklorid, PP = polipropilén, PU = poliuretán, NY = nylon</t>
  </si>
  <si>
    <t>E G Y É B   I N F O R M Á C I Ó K</t>
  </si>
  <si>
    <t>átkárpitozási munkadíj, tűzött hátlap</t>
  </si>
  <si>
    <t>rezsi óradíj (gyártás, összeszerelés)</t>
  </si>
  <si>
    <t>átkárpitozási munkadíj, tűzött ülőlap</t>
  </si>
  <si>
    <t>komplett hátlap, vasalat nélkül</t>
  </si>
  <si>
    <t>termék listaár 30%-a</t>
  </si>
  <si>
    <t>átkárpitozási munkadíj, varrott hátlap</t>
  </si>
  <si>
    <t>komplett ülőlap, vasalat nélkül</t>
  </si>
  <si>
    <t>átkárpitozási munkadíj, varrott ülőlap</t>
  </si>
  <si>
    <t>szék szövet nélkül (ún. fehérár)</t>
  </si>
  <si>
    <t>alapszövetes listaár</t>
  </si>
  <si>
    <t>Ü L Ő B Ú T O R O K    M I N Ő S É G I    K Ö V E T E L M É N Y E I</t>
  </si>
  <si>
    <t>T E R M É K E K    T I S Z T Í T Á S A,    K A R B A N T A R T Á S A</t>
  </si>
  <si>
    <t>Tisztításhoz kizárólag semleges kémhatású mosószert szabad használni, a kereskedelemben kapható tisztítószerek használati utasításainak betartásával. A bútorhuzatot célszerű rendszeresen puha szőrű kefével átkefélni vagy porszívózással tisztítani. A fém, fa és műanyag részek száraz, vagy enyhén nedves törlőruhával tisztíthatók. A bőr és bonded-bőr kárpitok ápolására bőrápolószer használata ajánlott, éves gyakorisággal.
A csavarok tartását, feszességét a használat intenzitásától függően legalább negyedévente ellenőrizni kell. Az ilyen rendes időszaki karbantartásokkor kell a csavarokat utánhúzni, a görgőket kitisztítani, valamint évente egyszer a mozgó alkatrészeket kenőanyaggal lekezelni.</t>
  </si>
  <si>
    <t>Az árlistában található fotók és színek, valamint a megadott termékméretek csak tájékoztató jellegűek.
A gyártók fenntartják a jogot arra, hogy termékeiken előzetes értesítés nélkül kisebb változtatásokat hajtsanak végre.</t>
  </si>
  <si>
    <t>A magyar szabványrendszer az ülőbútorokkal szemben rendeltetéstől és felhasználási területtől függő követelményeket támaszt. Az MSZ 8352:1987 tárgya a felnőttek számára készült ülőbútorok agyagaira, szerkezetére, kárpitozására és kivitelezésére határoz meg kritériumokat, amelyeknek termékeink megfelelnek.
Emellett a kínálatunkban szereplő professzionális irodaszékek megfelelnek az Európai Unió EN 1335 szabvány követelményeinek is, amit a cseh Gépipari Vizsgálóintézet (Strojírensky zkusební ústav s.p.) mint arra akkreditált terméktanúsító által végzett vizsgálatok, illetve az azok alapján kiadott tanúsítványok igazolnak. 
Cégünk teljes tevékenységét az ISO 9001 minőségbiztosítási rendszer szerint folytatja, amit évenkénti tanúsítás szavatol.</t>
  </si>
  <si>
    <t>B A N K E T T ,  H O R E C A</t>
  </si>
  <si>
    <t>S T U D I O P L U S     T Á R G Y A L Ó S Z É K E K,   P A D O K</t>
  </si>
  <si>
    <t>SZORZÓ</t>
  </si>
  <si>
    <t>S O F T   S E A T I N G</t>
  </si>
  <si>
    <t>A S Z T A L O K</t>
  </si>
  <si>
    <t>GYORSÍTÓ OPCIÓK</t>
  </si>
  <si>
    <t>EXTRA SZOLGÁLTATÁSOK</t>
  </si>
  <si>
    <t>Az árlistánkban, katalógusainkban, weboldalunkon található fotók, színek, termékadatok csak tájékoztató jellegűek. A felszereltség módosítása a termék méreteinek megváltozását okozhatja (pl. lábkereszt &gt; ülésmagasság). Gyártóként fenntartjuk a jogot, hogy a termékeinken előzetes értesítés nélkül kisebb változtatásokat hajtsunk végre.</t>
  </si>
  <si>
    <t>12 db és többszöröse</t>
  </si>
  <si>
    <t>megrendelési egység:</t>
  </si>
  <si>
    <t>magasság (cm)</t>
  </si>
  <si>
    <t>szélesség (cm)</t>
  </si>
  <si>
    <t>lábmagasság (cm)</t>
  </si>
  <si>
    <t>lábszélesség (cm)</t>
  </si>
  <si>
    <t>hosszúság (cm)</t>
  </si>
  <si>
    <t>VISION</t>
  </si>
  <si>
    <t>88-101</t>
  </si>
  <si>
    <t>101</t>
  </si>
  <si>
    <r>
      <t xml:space="preserve"> 0,15 m</t>
    </r>
    <r>
      <rPr>
        <vertAlign val="superscript"/>
        <sz val="9"/>
        <rFont val="Tw Cen MT"/>
        <family val="2"/>
        <charset val="238"/>
      </rPr>
      <t>3</t>
    </r>
  </si>
  <si>
    <t>MODUS textil</t>
  </si>
  <si>
    <t>106-115</t>
  </si>
  <si>
    <t>50-58</t>
  </si>
  <si>
    <t>1870 MOTION</t>
  </si>
  <si>
    <t>45-53</t>
  </si>
  <si>
    <t>42-52</t>
  </si>
  <si>
    <t>107-117</t>
  </si>
  <si>
    <t>fekete háló</t>
  </si>
  <si>
    <t>99</t>
  </si>
  <si>
    <r>
      <t xml:space="preserve">BANKETTSZÉK 02
</t>
    </r>
    <r>
      <rPr>
        <b/>
        <sz val="14"/>
        <rFont val="Tw Cen MT"/>
        <family val="2"/>
        <charset val="238"/>
      </rPr>
      <t>mintás kárpit</t>
    </r>
  </si>
  <si>
    <r>
      <t xml:space="preserve">BANKETTSZÉK 03
</t>
    </r>
    <r>
      <rPr>
        <b/>
        <sz val="14"/>
        <rFont val="Tw Cen MT"/>
        <family val="2"/>
        <charset val="238"/>
      </rPr>
      <t>mintás kárpit</t>
    </r>
  </si>
  <si>
    <t>teljes mélység</t>
  </si>
  <si>
    <t>MONT MARTRE 103</t>
  </si>
  <si>
    <t>116</t>
  </si>
  <si>
    <t>▪ ügyfélváró fotel
▪ modern formaterv
▪ masszív fa szerkezet
▪ poliuretán szivacspárnázat
▪ fa lábak
▪ választható pácszínek: bükk, dió, mahagóni
▪ teherbírás: 110 kg</t>
  </si>
  <si>
    <r>
      <t xml:space="preserve">TRIO 100
</t>
    </r>
    <r>
      <rPr>
        <b/>
        <sz val="11"/>
        <rFont val="Tw Cen MT"/>
        <family val="2"/>
        <charset val="238"/>
      </rPr>
      <t>fotel</t>
    </r>
    <r>
      <rPr>
        <b/>
        <u/>
        <sz val="14"/>
        <rFont val="Tw Cen MT"/>
        <family val="2"/>
        <charset val="238"/>
      </rPr>
      <t xml:space="preserve">
</t>
    </r>
  </si>
  <si>
    <t>▪ ügyfélváró sarokelem
▪ modern formaterv
▪ masszív fa szerkezet
▪ poliuretán szivacspárnázat
▪ fa lábak
▪ választható pácszínek: bükk, dió, mahagóni
▪ teherbírás: 110 kg</t>
  </si>
  <si>
    <t>▪ ügyfélváró 2-üléses kanapé
▪ modern formaterv
▪ masszív fa szerkezet
▪ poliuretán szivacspárnázat
▪ fa lábak
▪ választható pácszínek: bükk, dió, mahagóni
▪ teherbírás: 100 kg/ülőhely</t>
  </si>
  <si>
    <t>TRIO sarok</t>
  </si>
  <si>
    <r>
      <t xml:space="preserve">TRIO 102
</t>
    </r>
    <r>
      <rPr>
        <b/>
        <sz val="11"/>
        <rFont val="Tw Cen MT"/>
        <family val="2"/>
        <charset val="238"/>
      </rPr>
      <t>2-üléses kanapé</t>
    </r>
  </si>
  <si>
    <t>▪ különleges formatervezésű asztal
▪ masszív fa szerkezet
▪ kárpitozott oldalak
▪ fa asztallap és lábak
▪ választható pácszínek: bükk, dió, mahagóni
▪ teherbírás: 60 kg</t>
  </si>
  <si>
    <r>
      <t>0,34 m</t>
    </r>
    <r>
      <rPr>
        <vertAlign val="superscript"/>
        <sz val="9"/>
        <rFont val="Tw Cen MT"/>
        <family val="2"/>
        <charset val="238"/>
      </rPr>
      <t>3</t>
    </r>
  </si>
  <si>
    <r>
      <t xml:space="preserve">TRIO TR2
</t>
    </r>
    <r>
      <rPr>
        <b/>
        <sz val="11"/>
        <rFont val="Tw Cen MT"/>
        <family val="2"/>
        <charset val="238"/>
      </rPr>
      <t>asztal</t>
    </r>
  </si>
  <si>
    <r>
      <t xml:space="preserve">TRIO TR1
</t>
    </r>
    <r>
      <rPr>
        <b/>
        <sz val="11"/>
        <rFont val="Tw Cen MT"/>
        <family val="2"/>
        <charset val="238"/>
      </rPr>
      <t>asztal</t>
    </r>
    <r>
      <rPr>
        <b/>
        <u/>
        <sz val="14"/>
        <rFont val="Tw Cen MT"/>
        <family val="2"/>
        <charset val="238"/>
      </rPr>
      <t xml:space="preserve">
</t>
    </r>
  </si>
  <si>
    <t>35-47</t>
  </si>
  <si>
    <t>70-82</t>
  </si>
  <si>
    <t>WIND style</t>
  </si>
  <si>
    <t>WIND cross</t>
  </si>
  <si>
    <t>▪ formaöntött, hideg poliuretán párnázat
▪ fa vázú korpusz
▪ lakkozott, bükk fa lábak
▪ teherbírás: 110 kg</t>
  </si>
  <si>
    <t>▪ formaöntött, hideg poliuretán párnázat
▪ fa vázú korpusz
▪ 4 lábú krómozott váz
▪ teherbírás: 110 kg</t>
  </si>
  <si>
    <t>WIND wood</t>
  </si>
  <si>
    <t>WIND visitor</t>
  </si>
  <si>
    <r>
      <t>0,54 m</t>
    </r>
    <r>
      <rPr>
        <vertAlign val="superscript"/>
        <sz val="9"/>
        <rFont val="Tw Cen MT"/>
        <family val="2"/>
        <charset val="238"/>
      </rPr>
      <t>3</t>
    </r>
  </si>
  <si>
    <t>1850 OMNIA smart</t>
  </si>
  <si>
    <r>
      <rPr>
        <b/>
        <u/>
        <sz val="13"/>
        <rFont val="Tw Cen MT"/>
        <family val="2"/>
        <charset val="238"/>
      </rPr>
      <t>BIONUR</t>
    </r>
    <r>
      <rPr>
        <b/>
        <u/>
        <sz val="14"/>
        <rFont val="Tw Cen MT"/>
        <family val="2"/>
        <charset val="238"/>
      </rPr>
      <t xml:space="preserve">
</t>
    </r>
    <r>
      <rPr>
        <b/>
        <sz val="12"/>
        <rFont val="Tw Cen MT"/>
        <family val="2"/>
        <charset val="238"/>
      </rPr>
      <t>folttisztító
gél</t>
    </r>
  </si>
  <si>
    <r>
      <t>0,19 m</t>
    </r>
    <r>
      <rPr>
        <vertAlign val="superscript"/>
        <sz val="9"/>
        <rFont val="Tw Cen MT"/>
        <family val="2"/>
        <charset val="238"/>
      </rPr>
      <t>3</t>
    </r>
  </si>
  <si>
    <t>választható háló színek:
 fehér, fekete, homok, kék, piros, szürke, zöld</t>
  </si>
  <si>
    <t>129-136</t>
  </si>
  <si>
    <t>96-103</t>
  </si>
  <si>
    <t>132</t>
  </si>
  <si>
    <r>
      <t xml:space="preserve"> 0,19 m</t>
    </r>
    <r>
      <rPr>
        <vertAlign val="superscript"/>
        <sz val="9"/>
        <rFont val="Tw Cen MT"/>
        <family val="2"/>
        <charset val="238"/>
      </rPr>
      <t>3</t>
    </r>
  </si>
  <si>
    <t>▪ felárként műanyag lábkereszt d.680 helyett
▪ anyag: acél
▪ átmérő: 700 mm, görgő csap átmérő: 11 mm</t>
  </si>
  <si>
    <t>matt v.szürke</t>
  </si>
  <si>
    <t>173</t>
  </si>
  <si>
    <r>
      <rPr>
        <b/>
        <u/>
        <sz val="13"/>
        <rFont val="Tw Cen MT"/>
        <family val="2"/>
        <charset val="238"/>
      </rPr>
      <t>BIONUR</t>
    </r>
    <r>
      <rPr>
        <b/>
        <u/>
        <sz val="14"/>
        <rFont val="Tw Cen MT"/>
        <family val="2"/>
        <charset val="238"/>
      </rPr>
      <t xml:space="preserve">
</t>
    </r>
    <r>
      <rPr>
        <b/>
        <sz val="12"/>
        <rFont val="Tw Cen MT"/>
        <family val="2"/>
        <charset val="238"/>
      </rPr>
      <t>bőrápoló
balzsam</t>
    </r>
  </si>
  <si>
    <t>lábkereszt d.640</t>
  </si>
  <si>
    <t>98-108</t>
  </si>
  <si>
    <t>110-119</t>
  </si>
  <si>
    <t>98-105</t>
  </si>
  <si>
    <t>104-113</t>
  </si>
  <si>
    <t>99-111</t>
  </si>
  <si>
    <t>automata szinkronmechanika
(WAS)</t>
  </si>
  <si>
    <r>
      <t>C.02</t>
    </r>
    <r>
      <rPr>
        <sz val="12"/>
        <rFont val="Tw Cen MT"/>
        <family val="2"/>
        <charset val="238"/>
      </rPr>
      <t xml:space="preserve"> piros
</t>
    </r>
    <r>
      <rPr>
        <b/>
        <sz val="12"/>
        <rFont val="Tw Cen MT"/>
        <family val="2"/>
        <charset val="238"/>
      </rPr>
      <t>C.04</t>
    </r>
    <r>
      <rPr>
        <sz val="12"/>
        <rFont val="Tw Cen MT"/>
        <family val="2"/>
        <charset val="238"/>
      </rPr>
      <t xml:space="preserve"> drapp-barna
</t>
    </r>
    <r>
      <rPr>
        <b/>
        <sz val="12"/>
        <rFont val="Tw Cen MT"/>
        <family val="2"/>
        <charset val="238"/>
      </rPr>
      <t>C.06</t>
    </r>
    <r>
      <rPr>
        <sz val="12"/>
        <rFont val="Tw Cen MT"/>
        <family val="2"/>
        <charset val="238"/>
      </rPr>
      <t xml:space="preserve"> királykék</t>
    </r>
    <r>
      <rPr>
        <b/>
        <sz val="10"/>
        <rFont val="Tw Cen MT"/>
        <family val="2"/>
        <charset val="238"/>
      </rPr>
      <t/>
    </r>
  </si>
  <si>
    <r>
      <t>C.07</t>
    </r>
    <r>
      <rPr>
        <sz val="12"/>
        <rFont val="Tw Cen MT"/>
        <family val="2"/>
        <charset val="238"/>
      </rPr>
      <t xml:space="preserve"> szürke-fekete</t>
    </r>
    <r>
      <rPr>
        <b/>
        <sz val="12"/>
        <rFont val="Tw Cen MT"/>
        <family val="2"/>
        <charset val="238"/>
      </rPr>
      <t xml:space="preserve">
C.11 </t>
    </r>
    <r>
      <rPr>
        <sz val="12"/>
        <rFont val="Tw Cen MT"/>
        <family val="2"/>
        <charset val="238"/>
      </rPr>
      <t>fekete</t>
    </r>
    <r>
      <rPr>
        <b/>
        <sz val="12"/>
        <rFont val="Tw Cen MT"/>
        <family val="2"/>
        <charset val="238"/>
      </rPr>
      <t xml:space="preserve">
C.14</t>
    </r>
    <r>
      <rPr>
        <sz val="12"/>
        <rFont val="Tw Cen MT"/>
        <family val="2"/>
        <charset val="238"/>
      </rPr>
      <t xml:space="preserve"> kék-fekete</t>
    </r>
    <r>
      <rPr>
        <b/>
        <sz val="10"/>
        <rFont val="Tw Cen MT"/>
        <family val="2"/>
        <charset val="238"/>
      </rPr>
      <t/>
    </r>
  </si>
  <si>
    <r>
      <t xml:space="preserve">MS.11 </t>
    </r>
    <r>
      <rPr>
        <sz val="12"/>
        <rFont val="Tw Cen MT"/>
        <family val="2"/>
        <charset val="238"/>
      </rPr>
      <t xml:space="preserve">fekete
</t>
    </r>
    <r>
      <rPr>
        <b/>
        <sz val="12"/>
        <rFont val="Tw Cen MT"/>
        <family val="2"/>
        <charset val="238"/>
      </rPr>
      <t>MS.12</t>
    </r>
    <r>
      <rPr>
        <sz val="12"/>
        <rFont val="Tw Cen MT"/>
        <family val="2"/>
        <charset val="238"/>
      </rPr>
      <t xml:space="preserve"> ezüst
</t>
    </r>
  </si>
  <si>
    <r>
      <t>MS.13</t>
    </r>
    <r>
      <rPr>
        <sz val="12"/>
        <rFont val="Tw Cen MT"/>
        <family val="2"/>
        <charset val="238"/>
      </rPr>
      <t xml:space="preserve"> narancssárga</t>
    </r>
  </si>
  <si>
    <r>
      <t xml:space="preserve">MS.14 </t>
    </r>
    <r>
      <rPr>
        <sz val="12"/>
        <rFont val="Tw Cen MT"/>
        <family val="2"/>
        <charset val="238"/>
      </rPr>
      <t>élénkzöld</t>
    </r>
  </si>
  <si>
    <r>
      <t>OP.BA1</t>
    </r>
    <r>
      <rPr>
        <sz val="12"/>
        <rFont val="Tw Cen MT"/>
        <family val="2"/>
        <charset val="238"/>
      </rPr>
      <t xml:space="preserve"> fehér</t>
    </r>
    <r>
      <rPr>
        <b/>
        <sz val="12"/>
        <rFont val="Tw Cen MT"/>
        <family val="2"/>
        <charset val="238"/>
      </rPr>
      <t xml:space="preserve">
OP.BE10 </t>
    </r>
    <r>
      <rPr>
        <sz val="12"/>
        <rFont val="Tw Cen MT"/>
        <family val="2"/>
        <charset val="238"/>
      </rPr>
      <t>drapp</t>
    </r>
    <r>
      <rPr>
        <b/>
        <sz val="12"/>
        <rFont val="Tw Cen MT"/>
        <family val="2"/>
        <charset val="238"/>
      </rPr>
      <t xml:space="preserve">
OP.BO10 </t>
    </r>
    <r>
      <rPr>
        <sz val="12"/>
        <rFont val="Tw Cen MT"/>
        <family val="2"/>
        <charset val="238"/>
      </rPr>
      <t>bordó</t>
    </r>
    <r>
      <rPr>
        <b/>
        <sz val="12"/>
        <rFont val="Tw Cen MT"/>
        <family val="2"/>
        <charset val="238"/>
      </rPr>
      <t xml:space="preserve">
</t>
    </r>
  </si>
  <si>
    <r>
      <t xml:space="preserve">OP.BR3 </t>
    </r>
    <r>
      <rPr>
        <sz val="12"/>
        <rFont val="Tw Cen MT"/>
        <family val="2"/>
        <charset val="238"/>
      </rPr>
      <t>barna</t>
    </r>
    <r>
      <rPr>
        <b/>
        <sz val="12"/>
        <rFont val="Tw Cen MT"/>
        <family val="2"/>
        <charset val="238"/>
      </rPr>
      <t xml:space="preserve">
OP.CZ </t>
    </r>
    <r>
      <rPr>
        <sz val="12"/>
        <rFont val="Tw Cen MT"/>
        <family val="2"/>
        <charset val="238"/>
      </rPr>
      <t xml:space="preserve">fekete
</t>
    </r>
    <r>
      <rPr>
        <b/>
        <sz val="12"/>
        <rFont val="Tw Cen MT"/>
        <family val="2"/>
        <charset val="238"/>
      </rPr>
      <t>OP.N8</t>
    </r>
    <r>
      <rPr>
        <sz val="12"/>
        <rFont val="Tw Cen MT"/>
        <family val="2"/>
        <charset val="238"/>
      </rPr>
      <t xml:space="preserve"> acélkék
</t>
    </r>
    <r>
      <rPr>
        <b/>
        <sz val="10"/>
        <rFont val="Tw Cen MT"/>
        <family val="2"/>
        <charset val="238"/>
      </rPr>
      <t/>
    </r>
  </si>
  <si>
    <r>
      <t>OP.P2</t>
    </r>
    <r>
      <rPr>
        <sz val="12"/>
        <rFont val="Tw Cen MT"/>
        <family val="2"/>
        <charset val="238"/>
      </rPr>
      <t xml:space="preserve"> narancs
</t>
    </r>
    <r>
      <rPr>
        <b/>
        <sz val="12"/>
        <rFont val="Tw Cen MT"/>
        <family val="2"/>
        <charset val="238"/>
      </rPr>
      <t>OP.Z21</t>
    </r>
    <r>
      <rPr>
        <sz val="12"/>
        <rFont val="Tw Cen MT"/>
        <family val="2"/>
        <charset val="238"/>
      </rPr>
      <t xml:space="preserve"> zöld</t>
    </r>
  </si>
  <si>
    <t>A kárpitgyártók nem garantálják a kárpitok egyes szállítmányok közötti, árnyalatokban való teljes színazonosságát, ezért erre vonatkozó garanciát mi sem tudunk vállalni.
Fenntartjuk a jogot, hogy egyes kárpittípusokat vagy színeket előzetes értesítés nélkül kivonjunk a kínálatból.</t>
  </si>
  <si>
    <r>
      <t xml:space="preserve">▪ modern, minimál design
▪ magas, hálós háttámla és ülőlap
▪ üvegszálas műanyag váz
▪ 5 pontos multiblock hintamechanika
   (antishock)
▪ szögletes műanyag lábkereszt d.680
▪ d.65 design parkettagörgők
▪ teherbírás: 110 kg
</t>
    </r>
    <r>
      <rPr>
        <b/>
        <sz val="10"/>
        <rFont val="Tw Cen MT"/>
        <family val="2"/>
        <charset val="238"/>
      </rPr>
      <t xml:space="preserve">▪ napi használati idő: 5-7 óra
</t>
    </r>
    <r>
      <rPr>
        <sz val="10"/>
        <rFont val="Tw Cen MT"/>
        <family val="2"/>
        <charset val="238"/>
      </rPr>
      <t xml:space="preserve">▪ a terméket készre szerelve szállítjuk
</t>
    </r>
  </si>
  <si>
    <r>
      <t xml:space="preserve">▪ modern, minimál design
▪ középmagas, hálós háttámla és ülőlap
▪ üvegszálas műanyag váz
▪ szögletes műanyag lábkereszt d.680
▪ d.65 design parkettagörgők
▪ teherbírás: 110 kg
</t>
    </r>
    <r>
      <rPr>
        <b/>
        <sz val="10"/>
        <rFont val="Tw Cen MT"/>
        <family val="2"/>
        <charset val="238"/>
      </rPr>
      <t>▪ napi használati idő: 5-7 óra</t>
    </r>
    <r>
      <rPr>
        <sz val="10"/>
        <rFont val="Tw Cen MT"/>
        <family val="2"/>
        <charset val="238"/>
      </rPr>
      <t xml:space="preserve">
▪ a terméket készre szerelve szállítjuk</t>
    </r>
  </si>
  <si>
    <t>▪ kiváló minőségű valódi bőr 
▪ közepes háttámla
▪ krómozott szánkótalpas acélváz
▪ karfa puha támfelülettel
▪ teherbírás: 110 kg
▪ a terméket készre szerelve szállítjuk</t>
  </si>
  <si>
    <r>
      <t xml:space="preserve">▪ minőségi marhabőr kárpitozás 
▪ elegáns kontrasztos varrás
▪ magas háttámla
▪ vastag szivacspárnázat
▪ karfa párnázott támfelülettel
▪ állítható hintamechanika
▪ műanyag lábkereszt d.660, d.50 görgők
▪ teherbírás: 110 kg
</t>
    </r>
    <r>
      <rPr>
        <b/>
        <sz val="10"/>
        <rFont val="Tw Cen MT"/>
        <family val="2"/>
        <charset val="238"/>
      </rPr>
      <t>▪ napi használati idő: 3-5 óra</t>
    </r>
    <r>
      <rPr>
        <sz val="10"/>
        <rFont val="Tw Cen MT"/>
        <family val="2"/>
        <charset val="238"/>
      </rPr>
      <t xml:space="preserve">
▪ mechanika, karfák és támla felszerelve</t>
    </r>
  </si>
  <si>
    <t>a képen AR08 C karfával (feláras)</t>
  </si>
  <si>
    <r>
      <t xml:space="preserve">▪ állítható magasságú háttámla (U&amp;D)
▪ aszinkron mechanika
▪ műanyag lábkereszt d.600, d.50 görgők
▪ teherbírás: 110 kg
</t>
    </r>
    <r>
      <rPr>
        <b/>
        <sz val="10"/>
        <rFont val="Tw Cen MT"/>
        <family val="2"/>
        <charset val="238"/>
      </rPr>
      <t>▪ napi használati idő: 5-7 óra</t>
    </r>
  </si>
  <si>
    <r>
      <t xml:space="preserve">▪ magas, dönthető, állítható 
   magasságú és mélységű háttámla
▪ ergonomikus háttámla és ülőlap
▪ fix karfa (BR25 JAZZ)
▪ műanyag lábkereszt d.600, d.50 görgők
▪ teherbírás: 110 kg
</t>
    </r>
    <r>
      <rPr>
        <b/>
        <sz val="10"/>
        <rFont val="Tw Cen MT"/>
        <family val="2"/>
        <charset val="238"/>
      </rPr>
      <t>▪ napi használati idő: 5-7 óra</t>
    </r>
  </si>
  <si>
    <r>
      <t xml:space="preserve">▪ magas, dönthető, állítható 
   magasságú és mélységű háttámla
▪ fix karfa (BR25 JAZZ)
▪ műanyag lábkereszt d.600, d.50 görgők
▪ teherbírás: 110 kg
</t>
    </r>
    <r>
      <rPr>
        <b/>
        <sz val="10"/>
        <rFont val="Tw Cen MT"/>
        <family val="2"/>
        <charset val="238"/>
      </rPr>
      <t>▪ napi használati idő: 5-7 óra</t>
    </r>
  </si>
  <si>
    <t>XENIA LX</t>
  </si>
  <si>
    <r>
      <t xml:space="preserve">▪ fekete, puha textilbőr kárpit
▪ magas háttámla
▪ karfa párnázott támfelülettel
▪ állítható hintamechanika
▪ műanyag lábkereszt d.680, d.50 görgők
▪ teherbírás: 110 kg
</t>
    </r>
    <r>
      <rPr>
        <b/>
        <sz val="10"/>
        <rFont val="Tw Cen MT"/>
        <family val="2"/>
        <charset val="238"/>
      </rPr>
      <t>▪ napi használati idő: 3-5 óra</t>
    </r>
  </si>
  <si>
    <r>
      <t xml:space="preserve">▪ magas háttámla fejtámasszal
▪ műanyag karfa kárpitozott támfelülettel
▪ tartós szivacsozás az ülőlapon
▪ állítható hintamechanika
▪ műanyag lábkereszt d.600, d.50 görgők
▪ teherbírás: 110 kg
</t>
    </r>
    <r>
      <rPr>
        <b/>
        <sz val="10"/>
        <rFont val="Tw Cen MT"/>
        <family val="2"/>
        <charset val="238"/>
      </rPr>
      <t>▪ napi használati idő: 3-5 óra</t>
    </r>
    <r>
      <rPr>
        <sz val="10"/>
        <rFont val="Tw Cen MT"/>
        <family val="2"/>
        <charset val="238"/>
      </rPr>
      <t xml:space="preserve">
</t>
    </r>
  </si>
  <si>
    <r>
      <t xml:space="preserve">▪ puha textilbőr
▪ magas háttámla
▪ krómozott karfa, párnázott támfelület
▪ állítható hintamechanika
▪ krómozott lábkereszt d.640, d.50 görgők
▪ teherbírás: 110 kg
</t>
    </r>
    <r>
      <rPr>
        <b/>
        <sz val="10"/>
        <rFont val="Tw Cen MT"/>
        <family val="2"/>
        <charset val="238"/>
      </rPr>
      <t>▪ napi használati idő: 3-5 óra</t>
    </r>
  </si>
  <si>
    <t>választható színek: fekete/szürke
készlet erejéig: szürke/fekete</t>
  </si>
  <si>
    <r>
      <t xml:space="preserve">▪ középmagas, hálós háttámla 
▪ textilbőr kárpitozású fejtámasz
▪ fix műanyag karfa 
▪ fekete mesh ülőlap
▪ állítható hintamechanika
▪ krómozott lábkereszt d.600, d.50 görgők
▪ teherbírás: 110 kg
</t>
    </r>
    <r>
      <rPr>
        <b/>
        <sz val="10"/>
        <rFont val="Tw Cen MT"/>
        <family val="2"/>
        <charset val="238"/>
      </rPr>
      <t>▪ napi használati idő: 3-5 óra</t>
    </r>
  </si>
  <si>
    <r>
      <t xml:space="preserve">▪ sportautó ülés
▪ magas, teljesen hátradönthető háttámla
▪ nyak- és deréktámasztó párna
▪ 2D karfa, puha támfelület
▪ állítható hintamechanika
▪ festett acél lábkereszt d.640
▪ d.60 design görgők
▪ teherbírás: 110 kg
</t>
    </r>
    <r>
      <rPr>
        <b/>
        <sz val="10"/>
        <rFont val="Tw Cen MT"/>
        <family val="2"/>
        <charset val="238"/>
      </rPr>
      <t>▪ napi használati idő: 5-7 óra</t>
    </r>
  </si>
  <si>
    <r>
      <t xml:space="preserve">▪ extra magas háttámla fejtámasszal 
▪ formaöntött PU szivacsozás
▪ állítható magasságú karfa, puha támfelület
▪ szinkronmechanika (antishock)
▪ alu lábkereszt d.680
▪ d.50 parkettagörgők
▪ az ülőlap és háttámla oldalán
   minden esetben fekete színű kárpit
</t>
    </r>
    <r>
      <rPr>
        <b/>
        <sz val="9.5"/>
        <rFont val="Tw Cen MT"/>
        <family val="2"/>
        <charset val="238"/>
      </rPr>
      <t>▪ teherbírás: 130 kg
▪ napi használati idő: 24 óra</t>
    </r>
    <r>
      <rPr>
        <sz val="9.5"/>
        <rFont val="Tw Cen MT"/>
        <family val="2"/>
        <charset val="238"/>
      </rPr>
      <t xml:space="preserve">
▪ mechanika, karfák és támla felszerelve</t>
    </r>
  </si>
  <si>
    <r>
      <t xml:space="preserve">▪ rétegelt falemez ülőlap és háttámla,
   natúr bükk szín
▪ állítható magasságú és mélységű
   háttámla (1030 NOR wood)
▪ dönthető, állítható magasságú és
   mélységű háttámla (1030 MEK wood)
▪ karfa nem szerelhető
▪ gázliftes magasságállítás
▪ műanyag lábkereszt d.600, d.50 görgők
▪ teherbírás: 110 kg
</t>
    </r>
    <r>
      <rPr>
        <b/>
        <sz val="10"/>
        <rFont val="Tw Cen MT"/>
        <family val="2"/>
        <charset val="238"/>
      </rPr>
      <t>▪ napi használati idő: 3-5 óra</t>
    </r>
  </si>
  <si>
    <r>
      <t xml:space="preserve">▪ kárpitozott ülőke
▪ gázliftes magasságállítás
▪ műanyag lábkereszt d.600, d.50 görgők
▪ teherbírás: 110 kg
</t>
    </r>
    <r>
      <rPr>
        <b/>
        <sz val="10"/>
        <rFont val="Tw Cen MT"/>
        <family val="2"/>
        <charset val="238"/>
      </rPr>
      <t>▪ napi használati idő: 3-5 óra</t>
    </r>
  </si>
  <si>
    <r>
      <t xml:space="preserve">▪ textilbőr kárpitozású labor ülőke
▪ krómozott gázlift
▪ krómozott lábkereszt d.580
▪ d.50 fékezhető parkettagörgők
▪ díszvarrás opció felár nélkül kérhető
▪ teherbírás: 110 kg
</t>
    </r>
    <r>
      <rPr>
        <b/>
        <sz val="10"/>
        <rFont val="Tw Cen MT"/>
        <family val="2"/>
        <charset val="238"/>
      </rPr>
      <t>▪ napi használati idő: 3-5 óra</t>
    </r>
  </si>
  <si>
    <r>
      <t xml:space="preserve">▪ rétegelt falemez ülőke, natúr bükk szín
▪ gázliftes magasságállítás
▪ műanyag lábkereszt d.600, d.50 görgők
▪ teherbírás: 110 kg
</t>
    </r>
    <r>
      <rPr>
        <b/>
        <sz val="10"/>
        <rFont val="Tw Cen MT"/>
        <family val="2"/>
        <charset val="238"/>
      </rPr>
      <t>▪ napi használati idő: 3-5 óra</t>
    </r>
  </si>
  <si>
    <r>
      <t xml:space="preserve">▪ speciális poliuretán áláskönnyítő ülőke
▪ állítható magasság
▪ teherbírás: 110 kg
</t>
    </r>
    <r>
      <rPr>
        <b/>
        <sz val="10"/>
        <rFont val="Tw Cen MT"/>
        <family val="2"/>
        <charset val="238"/>
      </rPr>
      <t>▪ napi használati idő: &lt;3 óra</t>
    </r>
    <r>
      <rPr>
        <sz val="10"/>
        <rFont val="Tw Cen MT"/>
        <family val="2"/>
        <charset val="238"/>
      </rPr>
      <t xml:space="preserve">
▪ a terméket készre szerelve szállítjuk
</t>
    </r>
  </si>
  <si>
    <r>
      <t xml:space="preserve">▪ speciális poliuretán támla nélküli ülőke
▪ gázliftes magasságállítás
▪ összecsukható lábak
▪ teherbírás: 110 kg
</t>
    </r>
    <r>
      <rPr>
        <b/>
        <sz val="10"/>
        <rFont val="Tw Cen MT"/>
        <family val="2"/>
        <charset val="238"/>
      </rPr>
      <t>▪ napi használati idő: &lt;3 óra</t>
    </r>
    <r>
      <rPr>
        <sz val="10"/>
        <rFont val="Tw Cen MT"/>
        <family val="2"/>
        <charset val="238"/>
      </rPr>
      <t xml:space="preserve">
▪ a terméket készre szerelve szállítjuk
</t>
    </r>
  </si>
  <si>
    <r>
      <t xml:space="preserve">• fekete festett acél váz
• szövet kárpitozás
• orsós magasságállítás
• d.50 görgők, 2 normál és 2 fékezhető
• teherbírás: 90 kg
</t>
    </r>
    <r>
      <rPr>
        <b/>
        <sz val="10"/>
        <rFont val="Tw Cen MT"/>
        <family val="2"/>
        <charset val="238"/>
      </rPr>
      <t>▪ napi használati idő: &lt;3 óra</t>
    </r>
  </si>
  <si>
    <t>S T U D I O P L U S    V E Z E T Ő I S Z É K E K</t>
  </si>
  <si>
    <t>MONO PC
MONO PG</t>
  </si>
  <si>
    <t>MONO PG</t>
  </si>
  <si>
    <t>20 db-os rendelési egység: 
fekete, piros</t>
  </si>
  <si>
    <t>választható textilbőr/pác kombinációk:
bézs/calvados, bézs/wenge, s.barna/calvados, s.barna/wenge
további színek egyeztetés szerint</t>
  </si>
  <si>
    <t>SZÉKALÁTÉT
parkettára</t>
  </si>
  <si>
    <t>kivitel: 
parkettára</t>
  </si>
  <si>
    <t>▪ formaöntött, poliuretán párnázat
▪ acél vázú korpusz
▪ gázliftes magasságállítás
▪ 4 ágú, alu lábkereszt d.640
▪ műanyag csúszótalpak
▪ teherbírás: 110 kg</t>
  </si>
  <si>
    <r>
      <t>0,57 m</t>
    </r>
    <r>
      <rPr>
        <vertAlign val="superscript"/>
        <sz val="9"/>
        <rFont val="Tw Cen MT"/>
        <family val="2"/>
        <charset val="238"/>
      </rPr>
      <t>3</t>
    </r>
  </si>
  <si>
    <r>
      <t>0,88 m</t>
    </r>
    <r>
      <rPr>
        <vertAlign val="superscript"/>
        <sz val="9"/>
        <rFont val="Tw Cen MT"/>
        <family val="2"/>
        <charset val="238"/>
      </rPr>
      <t>3</t>
    </r>
  </si>
  <si>
    <r>
      <t>1,19 m</t>
    </r>
    <r>
      <rPr>
        <vertAlign val="superscript"/>
        <sz val="9"/>
        <rFont val="Tw Cen MT"/>
        <family val="2"/>
        <charset val="238"/>
      </rPr>
      <t>3</t>
    </r>
  </si>
  <si>
    <t>153</t>
  </si>
  <si>
    <t>207</t>
  </si>
  <si>
    <t>155</t>
  </si>
  <si>
    <r>
      <t>0,36 m</t>
    </r>
    <r>
      <rPr>
        <vertAlign val="superscript"/>
        <sz val="9"/>
        <rFont val="Tw Cen MT"/>
        <family val="2"/>
        <charset val="238"/>
      </rPr>
      <t>3</t>
    </r>
  </si>
  <si>
    <t>a képen fejtámlával</t>
  </si>
  <si>
    <t>▪ formaöntött, hideg poliuretán párnázat
▪ fa vázú korpusz
▪ gázliftes magasságállítás
▪ 4 ágú, alu lábkereszt d.640
▪ műanyag csúszótalpak
▪ teherbírás: 110 kg</t>
  </si>
  <si>
    <t>K A R F Á K</t>
  </si>
  <si>
    <t>Saját gyártású forgószékeink az alábbi karfákkal szerelhetőek:</t>
  </si>
  <si>
    <t>W O R K S H O P,    S P E C I Á L I S    Ü L Ő K É K,    Á L L Á S KÖ N N Y Í T Ő K</t>
  </si>
  <si>
    <t>B O S T O N    S Z É K C S A L Á D</t>
  </si>
  <si>
    <t>C O M F O R T    &amp;    P R É M I U M    F O R G Ó S Z É K E K</t>
  </si>
  <si>
    <t>További tájékoztatással területi képviselőink, ügyfélszolgálati munkatársaink készséggel állnak viszonteladó partnereink rendelkezésére.</t>
  </si>
  <si>
    <r>
      <rPr>
        <b/>
        <sz val="12.5"/>
        <rFont val="Tw Cen MT"/>
        <family val="2"/>
        <charset val="238"/>
      </rPr>
      <t xml:space="preserve">TÁROLÁSI DÍJ. </t>
    </r>
    <r>
      <rPr>
        <sz val="12.5"/>
        <rFont val="Tw Cen MT"/>
        <family val="2"/>
        <charset val="238"/>
      </rPr>
      <t>A megrendelő által a megrendeléskor megadott és általunk visszaigazolt szállítási határidő több, mint 7 nappal történő elhalasztása esetén az elkészült árukat tárolási díj ellenében tároljuk tovább a szállításig, ennek díja az áruk nettó értékének 1 ezreléke naponta.</t>
    </r>
  </si>
  <si>
    <r>
      <rPr>
        <b/>
        <sz val="12.5"/>
        <rFont val="Tw Cen MT"/>
        <family val="2"/>
        <charset val="238"/>
      </rPr>
      <t xml:space="preserve">VEVŐKÁRPIT. </t>
    </r>
    <r>
      <rPr>
        <sz val="12.5"/>
        <rFont val="Tw Cen MT"/>
        <family val="2"/>
        <charset val="238"/>
      </rPr>
      <t>Amely termékeknél feltüntettük a ’kárpitigény’ rovatot, azokra vállaljuk a vevőkárpittal gyártást is, felár nélkül, a termék alapszövetes árában. A megadott fm (folyóméter) értékek 1,40 m széles kárpittal értendők.</t>
    </r>
  </si>
  <si>
    <r>
      <rPr>
        <b/>
        <sz val="12.5"/>
        <rFont val="Tw Cen MT"/>
        <family val="2"/>
        <charset val="238"/>
      </rPr>
      <t xml:space="preserve">S-O-S GYÁRTÁS. </t>
    </r>
    <r>
      <rPr>
        <sz val="12.5"/>
        <rFont val="Tw Cen MT"/>
        <family val="2"/>
        <charset val="238"/>
      </rPr>
      <t>Sürgősségi gyártásra fogadunk úgy megrendeléseket, hogy azok teljesítését soron kívül, rendkívüli gyártásprogram beiktatásával, a mindenkori normál gyártási időnél gyorsabban végezzük el. E szolgáltatás felára 3% (szezonban változhat).</t>
    </r>
  </si>
  <si>
    <r>
      <rPr>
        <b/>
        <sz val="12.5"/>
        <rFont val="Tw Cen MT"/>
        <family val="2"/>
        <charset val="238"/>
      </rPr>
      <t>EXTRA SZOLGÁLTATÁSOK.</t>
    </r>
    <r>
      <rPr>
        <sz val="12.5"/>
        <rFont val="Tw Cen MT"/>
        <family val="2"/>
        <charset val="238"/>
      </rPr>
      <t xml:space="preserve"> Valamennyi fentebbi plusz szolgáltatás az ’Extra szolgáltatás megrendelő’ kitöltésével rendelhető meg, célszerűen a termékek megrendelésével egyidejűleg, legkésőbb a szállítást megelőző 3. munkanapig. A fuvarszervezést követően megrendelt szolgáltatások tarifái 25%-kal, míg már a szállítás közben, például az átadáskor, a helyszínen megrendelt szolgáltatások tarifái 50%-kal magasabbak az alaptarifáknál. Az extra szolgáltatásokra vonatkozó megbízásokat szívesen fogadjuk, azonban fenntartjuk az elutasítás jogát akadályozó körülmények esetére.</t>
    </r>
  </si>
  <si>
    <t>görgő d.65 parketta, design</t>
  </si>
  <si>
    <t>▪ anyag: poliamid
▪ átmérő: 640 mm
▪ görgő csap átmérő: 11 mm</t>
  </si>
  <si>
    <t>acél fekete lábkereszt
d.700</t>
  </si>
  <si>
    <t>▪ felárként műanyag lábkereszt d.640 helyett
▪ anyag: polírozott alumínium
▪ átmérő: 660 mm, görgő csap átmérő: 11 mm</t>
  </si>
  <si>
    <t>▪ felárként szögletes műanyag lábkereszt d.640 helyett
▪ elegáns, szögletes forma
▪ átmérő: 700 mm, görgő csap átmérő: 11 mm</t>
  </si>
  <si>
    <t>gázlift 230 CR HD</t>
  </si>
  <si>
    <t>▪ tubus hossz: 230 mm
▪ löket tartomány: 120 mm
▪ megnövelt teherbírás: 150 kg</t>
  </si>
  <si>
    <t>▪ a normál hintamechanika alternatívája
▪ 4 ponton rögzíthető
▪ rögzítési méret: 160 x 200 mm, 200 x 200 mm</t>
  </si>
  <si>
    <t>aut. szinkronmechanika ülésmélység-állítóval (WAS+SL)</t>
  </si>
  <si>
    <t>légpumpás deréktámasz
(LAS)</t>
  </si>
  <si>
    <r>
      <t xml:space="preserve">▪ deréktámasz
▪ mélysége a marokpumpa által
    fokozatmentesen állítható
▪ </t>
    </r>
    <r>
      <rPr>
        <sz val="9"/>
        <rFont val="Tw Cen MT"/>
        <family val="2"/>
        <charset val="238"/>
      </rPr>
      <t xml:space="preserve">BOSTON, CINQUE, GALA </t>
    </r>
    <r>
      <rPr>
        <sz val="10"/>
        <rFont val="Tw Cen MT"/>
        <family val="2"/>
        <charset val="238"/>
      </rPr>
      <t>forgószékekbe építhető</t>
    </r>
  </si>
  <si>
    <t>karfa bal/jobb LGA</t>
  </si>
  <si>
    <t>▪ LGA 71, MODUS székekhez</t>
  </si>
  <si>
    <t>▪ klubfotel, 2-üléses változat
▪ fa és pozdorja korpusz
▪ szivacspárnázat
▪ műanyag csúszótalpak
▪ teherbírás: 100 kg / ülőhely
▪ a korpusz és az ülés eltérő színű
   kárpittal is rendelhető, felár nélkül
* garanciaidő: fogyasztói ártól függően
   1 vagy 2 év</t>
  </si>
  <si>
    <t>▪ klubfotel, 3-üléses változat
▪ fa és pozdorja korpusz
▪ szivacspárnázat
▪ műanyag csúszótalpak
▪ teherbírás: 100 kg / ülőhely
▪ a korpusz és az ülés eltérő színű
   kárpittal is rendelhető, felár nélkül
* garanciaidő: fogyasztói ártól függően
   1 vagy 2 év</t>
  </si>
  <si>
    <r>
      <t xml:space="preserve">▪ speciális poliuretán ülőlap és háttámla
▪ állítható magasságú háttámla
▪ aszinkron mechanika
▪ gázliftes magasságállítás 
▪ műanyag lábkereszt d.600, d.50 görgők
▪ teherbírás: 110 kg
</t>
    </r>
    <r>
      <rPr>
        <b/>
        <sz val="10"/>
        <rFont val="Tw Cen MT"/>
        <family val="2"/>
        <charset val="238"/>
      </rPr>
      <t>▪ napi használati idő: 5-7 óra</t>
    </r>
  </si>
  <si>
    <r>
      <t xml:space="preserve">▪ speciális poliuretán ülőlap és háttámla
▪ állítható magasságú és mélységű
   háttámla (1290 NOR)
▪ dönthető, állítható magasságú és
   mélységű háttámla (1290 MEK)
▪ gázliftes magasságállítás 
▪ műanyag lábkereszt d.600, d.50 görgők
▪ teherbírás: 110 kg
</t>
    </r>
    <r>
      <rPr>
        <b/>
        <sz val="10"/>
        <rFont val="Tw Cen MT"/>
        <family val="2"/>
        <charset val="238"/>
      </rPr>
      <t>▪ napi használati idő: 5-7 óra</t>
    </r>
  </si>
  <si>
    <r>
      <t xml:space="preserve">▪ speciális poliuretán ülőke
▪ gázliftes magasságállítás
▪ műanyag lábkereszt d.600, d.50 görgők
▪ teherbírás: 110 kg
</t>
    </r>
    <r>
      <rPr>
        <b/>
        <sz val="10"/>
        <rFont val="Tw Cen MT"/>
        <family val="2"/>
        <charset val="238"/>
      </rPr>
      <t>▪ napi használati idő: 3-5 óra</t>
    </r>
    <r>
      <rPr>
        <sz val="10"/>
        <rFont val="Tw Cen MT"/>
        <family val="2"/>
        <charset val="238"/>
      </rPr>
      <t xml:space="preserve">
</t>
    </r>
  </si>
  <si>
    <r>
      <t xml:space="preserve">▪ formaöntött, hideg poliuretán párnázat
▪ két színnel kombinált kárpitozás
▪ szögletes, polírozott alumínium karfa
▪ multiblock hintamechanika (antishock)
▪ alu lábkereszt d.680
▪ d.60 parkettagörgők
▪ teherbírás: 110 kg
</t>
    </r>
    <r>
      <rPr>
        <b/>
        <sz val="10"/>
        <rFont val="Tw Cen MT"/>
        <family val="2"/>
        <charset val="238"/>
      </rPr>
      <t>▪ napi használati idő: 5-7 óra</t>
    </r>
  </si>
  <si>
    <r>
      <t>▪ formaöntött, hideg poliuretán párnázat
▪ két színnel kombinált kárpitozás
▪ szögletes, polírozott alumínium karfa
▪ multiblock hintamechanika (antishock)
▪ alu lábkereszt d.680
▪ d.60 parkettagörgők
▪ teherbírás: 110 kg</t>
    </r>
    <r>
      <rPr>
        <b/>
        <sz val="10"/>
        <rFont val="Tw Cen MT"/>
        <family val="2"/>
        <charset val="238"/>
      </rPr>
      <t xml:space="preserve">
▪ napi használati idő: 5-7 óra</t>
    </r>
  </si>
  <si>
    <t>▪ minimál formatervű, 2-üléses kanapé
▪ fa korpusz, poliuretán párnázat
▪ krómozott lábak (alapértelmezett)
▪ fa lábakkal is rendelhető, felár nélkül,
   pácszínek: bükk, dió, mahagóni
▪ teherbírás: 100 kg / ülőhely</t>
  </si>
  <si>
    <t>▪ minimál formatervű, 3-üléses kanapé
▪ fa korpusz, poliuretán párnázat
▪ krómozott lábak (alapértelmezett)
▪ fa lábakkal is rendelhető, felár nélkül,
   pácszínek: bükk, dió, mahagóni
▪ teherbírás: 100 kg / ülőhely</t>
  </si>
  <si>
    <t>▪ minimál formatervű, 2-üléses kanapé
▪ térelválasztó és hangszigetelő paraván
▪ fa korpusz, poliuretán párnázat
▪ krómozott lábak (alapértelmezett)
▪ fa lábakkal is rendelhető, felár nélkül,
   pácszínek: bükk, dió, mahagóni
▪ teherbírás: 100 kg / ülőhely</t>
  </si>
  <si>
    <t>▪ minimál formatervű, 3-üléses kanapé
▪ térelválasztó és hangszigetelő paraván
▪ fa korpusz, poliuretán párnázat
▪ krómozott lábak (alapértelmezett)
▪ fa lábakkal is rendelhető, felár nélkül,
   pácszínek: bükk, dió, mahagóni
▪ teherbírás: 100 kg / ülőhely</t>
  </si>
  <si>
    <t xml:space="preserve">▪ fotel karfa nélkül
▪ modern formaterv
▪ fa korpusz, poliuretán párnázat
▪ teherbírás: 110 kg
</t>
  </si>
  <si>
    <t>▪ 2-üléses kanapé karfa nélkül
▪ modern formaterv
▪ fa korpusz, poliuretán párnázat
▪ teherbírás: 100 kg / ülőhely</t>
  </si>
  <si>
    <t>▪ fotel karfával
▪ modern formaterv
▪ fa korpusz, poliuretán párnázat
▪ teherbírás: 110 kg</t>
  </si>
  <si>
    <t>▪ 2-üléses kanapé karfával
▪ modern formaterv
▪ fa korpusz, poliuretán párnázat
▪ teherbírás: 100 kg / ülőhely</t>
  </si>
  <si>
    <t>▪ fotel karfa nélkül
▪ térelválasztó és hangszigetelő paraván
▪ modern formaterv
▪ fa korpusz, poliuretán párnázat
▪ teherbírás: 110 kg</t>
  </si>
  <si>
    <t xml:space="preserve">▪ 2-üléses kanapé karfa nélkül
▪ térelválasztó és hangszigetelő paraván
▪ modern formaterv
▪ fa korpusz, poliuretán párnázat
▪ teherbírás: 100 kg / ülőhely
</t>
  </si>
  <si>
    <t xml:space="preserve">▪ 45°-os kanapé sarok elem
▪ fa korpusz, poliuretán párnázat
▪ teherbírás: 100 kg
</t>
  </si>
  <si>
    <t xml:space="preserve">▪ 90°-os kanapé sarok elem
▪ fa korpusz, poliuretán párnázat
▪ teherbírás: 100 kg
</t>
  </si>
  <si>
    <t>V E Z E T Ő I S Z É K E K</t>
  </si>
  <si>
    <t>megr.egys.</t>
  </si>
  <si>
    <t>2,50 fm</t>
  </si>
  <si>
    <t>55-64</t>
  </si>
  <si>
    <t>117-126</t>
  </si>
  <si>
    <t>egyéb szövetekkel történő megrendelés esetén
a kárpitra vonatkozóan nem vállalunk garanciát</t>
  </si>
  <si>
    <t>3500 XXL</t>
  </si>
  <si>
    <t>50-56</t>
  </si>
  <si>
    <t>120-126</t>
  </si>
  <si>
    <t>SIRIO</t>
  </si>
  <si>
    <t>SIRIO/S</t>
  </si>
  <si>
    <t>51-59</t>
  </si>
  <si>
    <t>111-119</t>
  </si>
  <si>
    <t>STILO</t>
  </si>
  <si>
    <t>▪ szánkótalpas, krómozott acél váz
▪ formaöntött, hideg poliuretán párnázat
▪ két színnel kombinált kárpitozás
▪ szögletes, polírozott alumínium karfa
▪ teherbírás: 110 kg</t>
  </si>
  <si>
    <t>7950/S EWE</t>
  </si>
  <si>
    <t>1820 LEI</t>
  </si>
  <si>
    <t>G A M E R    F O R G Ó S Z É K E K</t>
  </si>
  <si>
    <t>H O M E O F F I C E    F O R G Ó S Z É K E K</t>
  </si>
  <si>
    <r>
      <t xml:space="preserve">▪ sportautó ülésre emlékeztető forma
▪ mesh-textilbőr kárpitozás
▪ műanyag karfa párnázott támfelülettel
▪ állítható hintamechanika
▪ műanyag lábkereszt d.670
▪ d.60 design görgők
▪ teherbírás: 110 kg
</t>
    </r>
    <r>
      <rPr>
        <b/>
        <sz val="10"/>
        <rFont val="Tw Cen MT"/>
        <family val="2"/>
        <charset val="238"/>
      </rPr>
      <t>▪ napi használati idő: 3-5 óra</t>
    </r>
    <r>
      <rPr>
        <sz val="10"/>
        <rFont val="Tw Cen MT"/>
        <family val="2"/>
        <charset val="238"/>
      </rPr>
      <t xml:space="preserve">
</t>
    </r>
  </si>
  <si>
    <t>108-115</t>
  </si>
  <si>
    <t>választható színek:
fekete/fehér, fekete/piros</t>
  </si>
  <si>
    <t>NEWDALE</t>
  </si>
  <si>
    <t>P R O F E S S Z I O N Á L I S    F O R G Ó S Z É K E K</t>
  </si>
  <si>
    <r>
      <t xml:space="preserve">▪ magas, különleges formájú,
   állítható magasságú háttámla (U&amp;D)
▪ aszinkron mechanika
▪ gázliftes magasságállítás
▪ műanyag lábkereszt d.600, d.50 görgők
▪ teherbírás: 110 kg
</t>
    </r>
    <r>
      <rPr>
        <b/>
        <sz val="10"/>
        <rFont val="Tw Cen MT"/>
        <family val="2"/>
        <charset val="238"/>
      </rPr>
      <t>▪ napi használati idő: 5-7 óra</t>
    </r>
  </si>
  <si>
    <t>1/20</t>
  </si>
  <si>
    <t>50-63</t>
  </si>
  <si>
    <t>98-111</t>
  </si>
  <si>
    <t>95-108</t>
  </si>
  <si>
    <t>1140 ASYN</t>
  </si>
  <si>
    <t>104-117</t>
  </si>
  <si>
    <t>1,20 fm</t>
  </si>
  <si>
    <t>a képen BR1850 white karfával,
a fenti ár opció nélkül értendő</t>
  </si>
  <si>
    <t>vállfa felára</t>
  </si>
  <si>
    <t>1</t>
  </si>
  <si>
    <t>BORA</t>
  </si>
  <si>
    <r>
      <t xml:space="preserve">▪ magas, dönthető, állítható 
   magasságú és mélységű háttámla
▪ ergonomikus háttámla és ülőlap
▪ műanyag lábkereszt d.600, d.50 görgők
▪ teherbírás: 110 kg 
</t>
    </r>
    <r>
      <rPr>
        <b/>
        <sz val="10"/>
        <rFont val="Tw Cen MT"/>
        <family val="2"/>
        <charset val="238"/>
      </rPr>
      <t>▪ napi használati idő: 5-7 óra</t>
    </r>
  </si>
  <si>
    <t>BRAVO</t>
  </si>
  <si>
    <r>
      <t xml:space="preserve">▪ modern, görgős tréning szék
▪ műanyag kagylóülés, választható színek:
   kék, narancs, piros, sárga, szürke, zöld
▪ 360°-ban forgatható asztalka,
   magassága: 68 cm
▪ táskatartó
▪ alváz és ülés alatti táskatartó színe: szürke
▪ teherbírás: 110 kg
</t>
    </r>
    <r>
      <rPr>
        <b/>
        <sz val="10"/>
        <rFont val="Tw Cen MT"/>
        <family val="2"/>
        <charset val="238"/>
      </rPr>
      <t>▪ napi használati idő: 3-5 óra</t>
    </r>
    <r>
      <rPr>
        <sz val="10"/>
        <rFont val="Tw Cen MT"/>
        <family val="2"/>
        <charset val="238"/>
      </rPr>
      <t xml:space="preserve">
</t>
    </r>
  </si>
  <si>
    <r>
      <t xml:space="preserve">nettó ár
</t>
    </r>
    <r>
      <rPr>
        <sz val="11"/>
        <rFont val="Tw Cen MT"/>
        <family val="2"/>
        <charset val="238"/>
      </rPr>
      <t>asztalkával</t>
    </r>
  </si>
  <si>
    <t>COLLEGE
tréning szék</t>
  </si>
  <si>
    <r>
      <t xml:space="preserve">▪ magas, ergonomikus,
   állítható magasságú háttámla (U&amp;D)
▪ ergonomikus ülőlap
▪ megnövelt szivacsvastagság és minőség
▪ erősített aszinkron mechanika
▪ krómozott lábkereszt d.700, d.50 görgők
</t>
    </r>
    <r>
      <rPr>
        <b/>
        <sz val="10"/>
        <rFont val="Tw Cen MT"/>
        <family val="2"/>
        <charset val="238"/>
      </rPr>
      <t>▪ teherbírás: 150 kg
▪ napi használati idő: 5-7 óra</t>
    </r>
    <r>
      <rPr>
        <sz val="10"/>
        <rFont val="Tw Cen MT"/>
        <family val="2"/>
        <charset val="238"/>
      </rPr>
      <t xml:space="preserve">
▪ mechanika, karfák és támla felszerelve</t>
    </r>
  </si>
  <si>
    <r>
      <t xml:space="preserve">ESTELA XXL
</t>
    </r>
    <r>
      <rPr>
        <b/>
        <u/>
        <sz val="10"/>
        <rFont val="Tw Cen MT"/>
        <family val="2"/>
        <charset val="238"/>
      </rPr>
      <t xml:space="preserve">
</t>
    </r>
    <r>
      <rPr>
        <b/>
        <u/>
        <sz val="14"/>
        <rFont val="Tw Cen MT"/>
        <family val="2"/>
        <charset val="238"/>
      </rPr>
      <t xml:space="preserve">
</t>
    </r>
  </si>
  <si>
    <r>
      <t>▪ magas, dönthető, állítható 
   magasságú és mélységű háttámla
▪ műanyag lábkereszt d.600, d.50 görgők
▪ teherbírás: 110 kg
▪</t>
    </r>
    <r>
      <rPr>
        <b/>
        <sz val="10"/>
        <rFont val="Tw Cen MT"/>
        <family val="2"/>
        <charset val="238"/>
      </rPr>
      <t xml:space="preserve"> napi használati idő: 5-7 óra</t>
    </r>
  </si>
  <si>
    <t>MEGANE</t>
  </si>
  <si>
    <r>
      <t xml:space="preserve">▪ magas, széles, dönthető, állítható
   magasságú és mélységű háttámla
▪ műanyag lábkereszt d.600, d.50 görgők
▪ teherbírás: 110 kg
</t>
    </r>
    <r>
      <rPr>
        <b/>
        <sz val="10"/>
        <rFont val="Tw Cen MT"/>
        <family val="2"/>
        <charset val="238"/>
      </rPr>
      <t>▪ napi használati idő: 5-7 óra</t>
    </r>
  </si>
  <si>
    <t>48-60</t>
  </si>
  <si>
    <t>101-113</t>
  </si>
  <si>
    <t>PANTHER</t>
  </si>
  <si>
    <t>100-109</t>
  </si>
  <si>
    <r>
      <t>▪ hálós háttámla
▪ fekete szövet kárpitozású ülőlap
▪ s</t>
    </r>
    <r>
      <rPr>
        <sz val="10"/>
        <color theme="1"/>
        <rFont val="Tw Cen MT"/>
        <family val="2"/>
        <charset val="238"/>
      </rPr>
      <t>zürke,</t>
    </r>
    <r>
      <rPr>
        <sz val="10"/>
        <rFont val="Tw Cen MT"/>
        <family val="2"/>
        <charset val="238"/>
      </rPr>
      <t xml:space="preserve"> porszórt acélváz
▪ műanyag karfa
▪ teherbírás: 110 kg
▪ lapra szerelve szállítjuk</t>
    </r>
  </si>
  <si>
    <r>
      <t>0,08 m</t>
    </r>
    <r>
      <rPr>
        <vertAlign val="superscript"/>
        <sz val="9"/>
        <rFont val="Tw Cen MT"/>
        <family val="2"/>
        <charset val="238"/>
      </rPr>
      <t>3</t>
    </r>
  </si>
  <si>
    <t>MIRO 4L</t>
  </si>
  <si>
    <t>Q3 SYN szürke</t>
  </si>
  <si>
    <r>
      <t xml:space="preserve">▪ egyedi, ergonomikus kialakítású háttámla
▪ az egymással szimmetrikus, 
  gumifoglalatban rögzített ikerháttámlák
  a felsőtestet rugalmasan támasztják
▪ a rugalmas kagylóülés a combok
  ergonomikus megtámasztását biztosítja
▪ állítható ülésmélység
▪ műanyag lábkereszt d.600, d.50 görgők
▪ teherbírás: 90 kg
</t>
    </r>
    <r>
      <rPr>
        <b/>
        <sz val="10"/>
        <rFont val="Tw Cen MT"/>
        <family val="2"/>
        <charset val="238"/>
      </rPr>
      <t>▪ napi használati idő: 3-5 óra</t>
    </r>
    <r>
      <rPr>
        <sz val="10"/>
        <rFont val="Tw Cen MT"/>
        <family val="2"/>
        <charset val="238"/>
      </rPr>
      <t xml:space="preserve">
</t>
    </r>
  </si>
  <si>
    <t>90-103</t>
  </si>
  <si>
    <t>TOM 80</t>
  </si>
  <si>
    <t>AVALON</t>
  </si>
  <si>
    <t>MONTGOMERY XXL</t>
  </si>
  <si>
    <t>a képen a szürke/fekete kivitel látható</t>
  </si>
  <si>
    <t>114-122</t>
  </si>
  <si>
    <t>választható színek:
fekete/szürke, szürke/fekete</t>
  </si>
  <si>
    <t>STERLING fejtámlás</t>
  </si>
  <si>
    <r>
      <t xml:space="preserve">▪ antisztatikus tulajdonságú forgószék
▪ speciális poliuretán háttámla és ülőlap
▪ aszinkron mechanika
▪ karfa nem szerelhető
▪ krómozott gázlift
▪ krómozott lábkereszt d.640
▪ d.50 antisztatikus görgők
▪ teherbírás: 110 kg
</t>
    </r>
    <r>
      <rPr>
        <b/>
        <sz val="10"/>
        <rFont val="Tw Cen MT"/>
        <family val="2"/>
        <charset val="238"/>
      </rPr>
      <t>▪ napi használati idő: 5-7 óra</t>
    </r>
  </si>
  <si>
    <t>1291 ASYN antisztatikus</t>
  </si>
  <si>
    <r>
      <t xml:space="preserve">▪ antisztatikus tulajdonságú forgószék
▪ speciális poliuretán háttámla és ülőlap
▪ állítható magasságú és mélységű háttámla
▪ karfa nem szerelhető
▪ krómozott gázlift
▪ krómozott lábkereszt d.640
▪ d.50 antisztatikus görgők
▪ teherbírás: 110 kg
</t>
    </r>
    <r>
      <rPr>
        <b/>
        <sz val="10"/>
        <rFont val="Tw Cen MT"/>
        <family val="2"/>
        <charset val="238"/>
      </rPr>
      <t>▪ napi használati idő: 5-7 óra</t>
    </r>
    <r>
      <rPr>
        <sz val="10"/>
        <rFont val="Tw Cen MT"/>
        <family val="2"/>
        <charset val="238"/>
      </rPr>
      <t xml:space="preserve">
</t>
    </r>
  </si>
  <si>
    <t>1291 NOR antisztatikus</t>
  </si>
  <si>
    <t>99-112</t>
  </si>
  <si>
    <t>2130 PC STRIKE
2130 TC STRIKE</t>
  </si>
  <si>
    <t>79</t>
  </si>
  <si>
    <t>20</t>
  </si>
  <si>
    <t>1/6</t>
  </si>
  <si>
    <t>107</t>
  </si>
  <si>
    <t>AOKI/SB</t>
  </si>
  <si>
    <t>63-70</t>
  </si>
  <si>
    <t>38-45</t>
  </si>
  <si>
    <t>73-80</t>
  </si>
  <si>
    <t>AOKI alu</t>
  </si>
  <si>
    <t>a képen műanyag ülőhelyes kivitelben</t>
  </si>
  <si>
    <r>
      <t>▪ pados változat, 3 ülőhellyel
▪ fekete acélváz
▪ fekete (PN), szürke (PG)
   vagy krómozott (PC) ívelt lábak
▪ lyukacsos műanyag háttámla
▪ teli műanyag ülőlap
▪ választható színek:
   bordó, fekete, szürke, s.szürke</t>
    </r>
    <r>
      <rPr>
        <sz val="10"/>
        <color rgb="FFFF0000"/>
        <rFont val="Tw Cen MT"/>
        <family val="2"/>
        <charset val="238"/>
      </rPr>
      <t xml:space="preserve">
</t>
    </r>
    <r>
      <rPr>
        <sz val="10"/>
        <rFont val="Tw Cen MT"/>
        <family val="2"/>
        <charset val="238"/>
      </rPr>
      <t xml:space="preserve">▪ teherbírás: 110 kg/ülőhely
</t>
    </r>
  </si>
  <si>
    <r>
      <t>▪ pados változat, 2 ülőhellyel
▪ fekete acélváz
▪ fekete (PN), szürke (PG)
   vagy krómozott (PC) ívelt lábak
▪ lyukacsos műanyag háttámla
▪ teli műanyag ülőlap
▪ választható színek:
   bordó, fekete, szürke, s.szürke</t>
    </r>
    <r>
      <rPr>
        <sz val="10"/>
        <color rgb="FFFF0000"/>
        <rFont val="Tw Cen MT"/>
        <family val="2"/>
        <charset val="238"/>
      </rPr>
      <t xml:space="preserve">
</t>
    </r>
    <r>
      <rPr>
        <sz val="10"/>
        <rFont val="Tw Cen MT"/>
        <family val="2"/>
        <charset val="238"/>
      </rPr>
      <t xml:space="preserve">▪ teherbírás: 110 kg/ülőhely
</t>
    </r>
  </si>
  <si>
    <t>1,24 fm</t>
  </si>
  <si>
    <t>123</t>
  </si>
  <si>
    <t>CINEMA 103 PC</t>
  </si>
  <si>
    <t>CINEMA 102 PC</t>
  </si>
  <si>
    <t>CINEMA 103 PG</t>
  </si>
  <si>
    <t>CINEMA 102 PG</t>
  </si>
  <si>
    <t>CINEMA 103 PN</t>
  </si>
  <si>
    <t>CINEMA 102 PN</t>
  </si>
  <si>
    <t>CINEMA 103 PN
CINEMA 103 PG
CINEMA 103 PC</t>
  </si>
  <si>
    <t>CINEMA 102 TN
CINEMA 102 TG
CINEMA 102 TC</t>
  </si>
  <si>
    <t>CINEMA 102 PN
CINEMA 102 PG
CINEMA 102 PC</t>
  </si>
  <si>
    <r>
      <t>▪ pados változat, 4 ülőhellyel
▪ fekete acélváz
▪ fekete (PN), szürke (PG)
   vagy krómozott (PC) ívelt lábak
▪ lyukacsos műanyag háttámla
▪ teli műanyag ülőlap
▪ választható színek:
   bordó, fekete, szürke, s.szürke</t>
    </r>
    <r>
      <rPr>
        <sz val="10"/>
        <color rgb="FFFF0000"/>
        <rFont val="Tw Cen MT"/>
        <family val="2"/>
        <charset val="238"/>
      </rPr>
      <t xml:space="preserve">
</t>
    </r>
    <r>
      <rPr>
        <sz val="10"/>
        <rFont val="Tw Cen MT"/>
        <family val="2"/>
        <charset val="238"/>
      </rPr>
      <t xml:space="preserve">▪ teherbírás: 110 kg/ülőhely
</t>
    </r>
  </si>
  <si>
    <t>2,48 fm</t>
  </si>
  <si>
    <t>246</t>
  </si>
  <si>
    <t>1,86 fm</t>
  </si>
  <si>
    <t>CINEMA 104 PC</t>
  </si>
  <si>
    <t>CINEMA 104 PG</t>
  </si>
  <si>
    <t>CINEMA 104 PN</t>
  </si>
  <si>
    <t>CINEMA 104 TN
CINEMA 104 TG
CINEMA 104 TC</t>
  </si>
  <si>
    <t>CINEMA 104 PN
CINEMA 104 PG
CINEMA 104 PC</t>
  </si>
  <si>
    <t>CINEMA 103 TN
CINEMA 103 TG
CINEMA 103 TC</t>
  </si>
  <si>
    <t>10db/szín</t>
  </si>
  <si>
    <t>4-6 hét</t>
  </si>
  <si>
    <t>MARIQUITA/S</t>
  </si>
  <si>
    <t>MARIQUITA PC</t>
  </si>
  <si>
    <t>LAKENDÓ TN net
LAKENDÓ TC net</t>
  </si>
  <si>
    <t>▪ műanyag design szék karfával
▪ kül- és beltéri használatra
▪ rakásolható: 5 db
▪ teherbírás: 110 kg</t>
  </si>
  <si>
    <t>▪ műanyag design szék
▪ kül- és beltéri használatra
▪ karfa nélkül
▪ rakásolható: 5 db
▪ teherbírás: 110 kg</t>
  </si>
  <si>
    <t>PIXEL BR</t>
  </si>
  <si>
    <t>PIXEL</t>
  </si>
  <si>
    <t>104</t>
  </si>
  <si>
    <r>
      <t xml:space="preserve">TIP TOP/S TN
</t>
    </r>
    <r>
      <rPr>
        <b/>
        <sz val="12"/>
        <rFont val="Tw Cen MT"/>
        <family val="2"/>
        <charset val="238"/>
      </rPr>
      <t>kárpitozott ülés és támla</t>
    </r>
  </si>
  <si>
    <t>1/100</t>
  </si>
  <si>
    <t>1120 LN MAXI</t>
  </si>
  <si>
    <r>
      <rPr>
        <b/>
        <sz val="11"/>
        <rFont val="Tw Cen MT"/>
        <family val="2"/>
        <charset val="238"/>
      </rPr>
      <t>nettó ár</t>
    </r>
    <r>
      <rPr>
        <b/>
        <sz val="8"/>
        <rFont val="Tw Cen MT"/>
        <family val="2"/>
        <charset val="238"/>
      </rPr>
      <t xml:space="preserve">
</t>
    </r>
    <r>
      <rPr>
        <sz val="9"/>
        <rFont val="Tw Cen MT"/>
        <family val="2"/>
        <charset val="238"/>
      </rPr>
      <t>karfával, asztalkával</t>
    </r>
  </si>
  <si>
    <t>1120 LN MAXI + TA</t>
  </si>
  <si>
    <t>1,16 fm</t>
  </si>
  <si>
    <t>PN és PN LAYER színek: lásd TAURUS PN</t>
  </si>
  <si>
    <t>1122 LN</t>
  </si>
  <si>
    <t>1122 PN LAYER</t>
  </si>
  <si>
    <t>1122 PN</t>
  </si>
  <si>
    <t>1122 TN</t>
  </si>
  <si>
    <t>1122 PN
1122 PN LAYER
1122 LN</t>
  </si>
  <si>
    <t>2,32 fm</t>
  </si>
  <si>
    <t>202</t>
  </si>
  <si>
    <t>1124 LN</t>
  </si>
  <si>
    <t>1124 PN LAYER</t>
  </si>
  <si>
    <t>1124 PN</t>
  </si>
  <si>
    <t>1124 TN</t>
  </si>
  <si>
    <t>1124 PN
1124 PN LAYER
1124 LN</t>
  </si>
  <si>
    <t>2,9 fm</t>
  </si>
  <si>
    <t>260</t>
  </si>
  <si>
    <t>1125 LN</t>
  </si>
  <si>
    <t>1125 PN LAYER</t>
  </si>
  <si>
    <t>1125 PN</t>
  </si>
  <si>
    <t>1125 TN</t>
  </si>
  <si>
    <t>változó</t>
  </si>
  <si>
    <t>1324 LN</t>
  </si>
  <si>
    <t>1323 LN</t>
  </si>
  <si>
    <t>1322 LN</t>
  </si>
  <si>
    <t>1322 TLN</t>
  </si>
  <si>
    <t>1322 LN
1323 LN
1324 LN</t>
  </si>
  <si>
    <t>▪ fekete festett acél váz
▪ hátlap szivacs: 25 mm, 
   ülőlap szivacs: 30 mm
▪ erős rétegelt falemez
   háttámla és ülőlap panel
▪ ülőlap alatt fedőkárpit
▪ rakásolható
▪ teherbírás: 110 kg</t>
  </si>
  <si>
    <t>FELICIA</t>
  </si>
  <si>
    <t>1324 TLN</t>
  </si>
  <si>
    <t>1323 TLN</t>
  </si>
  <si>
    <t>▪ fekete festett, karfás acél váz
▪ hátlap szivacs: 20 mm, ülőlap szivacs: 20 mm
▪ erős rétegelt falemez
   háttámla és ülőlap panel
▪ ülőlap alatt fedőkárpit
▪ rakásolható
▪ teherbírás: 110 kg</t>
  </si>
  <si>
    <r>
      <t xml:space="preserve">nettó ár
</t>
    </r>
    <r>
      <rPr>
        <sz val="9"/>
        <rFont val="Tw Cen MT"/>
        <family val="2"/>
        <charset val="238"/>
      </rPr>
      <t>karfával, asztalkával</t>
    </r>
  </si>
  <si>
    <t>LUCIA MAXI + TA</t>
  </si>
  <si>
    <t>MONO 102 PC</t>
  </si>
  <si>
    <t>MONO 102 PN</t>
  </si>
  <si>
    <t>MONO 102 PN
MONO 102 PC</t>
  </si>
  <si>
    <t>MONO 104 PC</t>
  </si>
  <si>
    <t>MONO 104 PN</t>
  </si>
  <si>
    <t>MONO 104 PN
MONO 104 PC</t>
  </si>
  <si>
    <t>SHELL</t>
  </si>
  <si>
    <t>▪ szánkótalpas, krómozott acél váz
▪ hátlap szivacs: 25 mm, 
   ülőlap szivacs: 30 mm
▪ rétegelt falemez háttámla és ülőlap panel
▪ műanyag ülőlap burkolat
▪ nem rakásolható
▪ teherbírás: 110 kg</t>
  </si>
  <si>
    <t>1/40</t>
  </si>
  <si>
    <t>91</t>
  </si>
  <si>
    <t>TAURUS/S</t>
  </si>
  <si>
    <r>
      <t xml:space="preserve">BANKETTSZÉK 01
</t>
    </r>
    <r>
      <rPr>
        <b/>
        <sz val="14"/>
        <rFont val="Tw Cen MT"/>
        <family val="2"/>
        <charset val="238"/>
      </rPr>
      <t>mintás kárpit</t>
    </r>
  </si>
  <si>
    <t>• lehetővé teszi a rakásolt bankettszékek
  könnyű, egyszerű és biztonságos
  mozgathatóságát
• nagyon stabil, könnyű manőverezhetőség
  jellemzi
• mindegyik bankettszékünkhöz használható</t>
  </si>
  <si>
    <t>szállítóplatform</t>
  </si>
  <si>
    <t>SZÁLLÍTÓKOCSI WK-2</t>
  </si>
  <si>
    <t xml:space="preserve">▪ minimál formatervű dohányzóasztal
▪ alsó része kárpitozott
▪ felső része tejüveg
▪ az üveg teherbírása: 15 kg
▪ krómozott lábak
</t>
  </si>
  <si>
    <t>60 x 60</t>
  </si>
  <si>
    <t>üveglap mérete</t>
  </si>
  <si>
    <r>
      <t xml:space="preserve">ND 1
</t>
    </r>
    <r>
      <rPr>
        <b/>
        <sz val="11"/>
        <rFont val="Tw Cen MT"/>
        <family val="2"/>
        <charset val="238"/>
      </rPr>
      <t>asztal</t>
    </r>
  </si>
  <si>
    <t>▪ minimál formatervű, 1-üléses zsámoly
▪ krómozott lábak
▪ teherbírás: 110 kg</t>
  </si>
  <si>
    <t>125 x 60</t>
  </si>
  <si>
    <t>127</t>
  </si>
  <si>
    <r>
      <t xml:space="preserve">ND 3
</t>
    </r>
    <r>
      <rPr>
        <b/>
        <sz val="11"/>
        <rFont val="Tw Cen MT"/>
        <family val="2"/>
        <charset val="238"/>
      </rPr>
      <t>1-üléses zsámoly</t>
    </r>
  </si>
  <si>
    <r>
      <t xml:space="preserve">ND 2
</t>
    </r>
    <r>
      <rPr>
        <b/>
        <sz val="11"/>
        <rFont val="Tw Cen MT"/>
        <family val="2"/>
        <charset val="238"/>
      </rPr>
      <t>asztal</t>
    </r>
  </si>
  <si>
    <t>▪ minimál formatervű, 2-üléses zsámoly
▪ krómozott lábak
▪ teherbírás: 100 kg/ülőhely</t>
  </si>
  <si>
    <r>
      <t xml:space="preserve">ND 4
</t>
    </r>
    <r>
      <rPr>
        <b/>
        <sz val="11"/>
        <rFont val="Tw Cen MT"/>
        <family val="2"/>
        <charset val="238"/>
      </rPr>
      <t>2-üléses zsámoly</t>
    </r>
  </si>
  <si>
    <t xml:space="preserve">▪ téglalap alakú összekötő elem
▪ modern formaterv
▪ fa korpusz, poliuretán párnázat
▪ teherbírás: 100 kg / ülőhely
</t>
  </si>
  <si>
    <r>
      <t xml:space="preserve">RUBICO SQUARE
</t>
    </r>
    <r>
      <rPr>
        <b/>
        <sz val="11"/>
        <rFont val="Tw Cen MT"/>
        <family val="2"/>
        <charset val="238"/>
      </rPr>
      <t>összekötő elem</t>
    </r>
  </si>
  <si>
    <t>megr. egys.</t>
  </si>
  <si>
    <t>BANKETTASZTAL E1</t>
  </si>
  <si>
    <t xml:space="preserve">▪ széles körben használható asztal
▪ acél váz
▪ masszív acél lábak:
   40x40x1,2 mm zártszelvény
▪ 18 mm-es asztallap, színek egyeztetés szerint 
   (pl. bükk, szürke, fehér, stb.)
▪ 18 mm helyett 25 mm asztallap
   felárral rendelhető
▪ műanyag, fekete lábdugó
</t>
  </si>
  <si>
    <r>
      <t>0,48 m</t>
    </r>
    <r>
      <rPr>
        <vertAlign val="superscript"/>
        <sz val="9"/>
        <rFont val="Tw Cen MT"/>
        <family val="2"/>
        <charset val="238"/>
      </rPr>
      <t>3</t>
    </r>
  </si>
  <si>
    <t>választható váz színek:
antracit (RAL7016), fekete (RAL9005),
szürke (RAL9006), v.szürke (RAL7035)</t>
  </si>
  <si>
    <t>asztalváz + asztallap</t>
  </si>
  <si>
    <t>csak asztalváz</t>
  </si>
  <si>
    <r>
      <t xml:space="preserve">ISTRA 01 ASZTAL
</t>
    </r>
    <r>
      <rPr>
        <b/>
        <sz val="14"/>
        <rFont val="Tw Cen MT"/>
        <family val="2"/>
        <charset val="238"/>
      </rPr>
      <t>80 x 80</t>
    </r>
  </si>
  <si>
    <r>
      <t xml:space="preserve">ISTRA 02 ASZTAL
</t>
    </r>
    <r>
      <rPr>
        <b/>
        <sz val="14"/>
        <rFont val="Tw Cen MT"/>
        <family val="2"/>
        <charset val="238"/>
      </rPr>
      <t>120 x 60</t>
    </r>
    <r>
      <rPr>
        <b/>
        <u/>
        <sz val="14"/>
        <rFont val="Tw Cen MT"/>
        <family val="2"/>
        <charset val="238"/>
      </rPr>
      <t xml:space="preserve">
</t>
    </r>
  </si>
  <si>
    <r>
      <t>0,72 m</t>
    </r>
    <r>
      <rPr>
        <vertAlign val="superscript"/>
        <sz val="9"/>
        <rFont val="Tw Cen MT"/>
        <family val="2"/>
        <charset val="238"/>
      </rPr>
      <t>3</t>
    </r>
  </si>
  <si>
    <t>asztalváz</t>
  </si>
  <si>
    <r>
      <t>ISTRA 03 ASZTAL</t>
    </r>
    <r>
      <rPr>
        <b/>
        <sz val="11"/>
        <rFont val="Tw Cen MT"/>
        <family val="2"/>
        <charset val="238"/>
      </rPr>
      <t xml:space="preserve">
</t>
    </r>
    <r>
      <rPr>
        <b/>
        <sz val="14"/>
        <rFont val="Tw Cen MT"/>
        <family val="2"/>
        <charset val="238"/>
      </rPr>
      <t>120 x 80</t>
    </r>
  </si>
  <si>
    <r>
      <t>0,96 m</t>
    </r>
    <r>
      <rPr>
        <vertAlign val="superscript"/>
        <sz val="9"/>
        <rFont val="Tw Cen MT"/>
        <family val="2"/>
        <charset val="238"/>
      </rPr>
      <t>3</t>
    </r>
  </si>
  <si>
    <t>160</t>
  </si>
  <si>
    <r>
      <t xml:space="preserve">ISTRA 04 ASZTAL
</t>
    </r>
    <r>
      <rPr>
        <b/>
        <sz val="14"/>
        <rFont val="Tw Cen MT"/>
        <family val="2"/>
        <charset val="238"/>
      </rPr>
      <t>160 x 80</t>
    </r>
  </si>
  <si>
    <t>▪ fém állófogas 
▪ cseresznye színre
  pácolt fa elemek
▪ esernyőtartóval</t>
  </si>
  <si>
    <t>1 pár</t>
  </si>
  <si>
    <t>BR15</t>
  </si>
  <si>
    <t>K A R F Á K   T Á R G Y A L Ó S Z É K E K H E Z</t>
  </si>
  <si>
    <t>1/36</t>
  </si>
  <si>
    <t>félig szerelve</t>
  </si>
  <si>
    <t>lapra szerelve</t>
  </si>
  <si>
    <t>készre szerelve</t>
  </si>
  <si>
    <r>
      <t xml:space="preserve">▪ magas háttámla, plusz állítható fejtámasz
▪ formaöntött PU szivacsozás
▪ felhajtható karfa, kárpitozott támfelület
▪ állítható multiblock hintamechanika
▪ krómozott lábkereszt d.700
▪ d.50 parkettagörgők
</t>
    </r>
    <r>
      <rPr>
        <b/>
        <sz val="10"/>
        <rFont val="Tw Cen MT"/>
        <family val="2"/>
        <charset val="238"/>
      </rPr>
      <t xml:space="preserve">▪ teherbírás: 130 kg
▪ napi használati idő: 24 óra
</t>
    </r>
    <r>
      <rPr>
        <sz val="10"/>
        <rFont val="Tw Cen MT"/>
        <family val="2"/>
        <charset val="238"/>
      </rPr>
      <t xml:space="preserve">▪ mechanika, karfák és támla felszerelve
</t>
    </r>
  </si>
  <si>
    <r>
      <t xml:space="preserve">▪ modern vonalvezetésű, szánkótalpas,
   fekete festett acél váz
▪ kárpitozott háttámla műanyag burkolattal
▪ kárpitozott ülőlap
▪ rakásolható
</t>
    </r>
    <r>
      <rPr>
        <b/>
        <sz val="10"/>
        <rFont val="Tw Cen MT"/>
        <family val="2"/>
        <charset val="238"/>
      </rPr>
      <t>▪ teherbírás: 130 kg</t>
    </r>
  </si>
  <si>
    <t>▪ contact permanent szerkezet
▪ pl. 1080 MEK, BRAVO, MEGANE székekhez</t>
  </si>
  <si>
    <t>CP-2 1080/1170
szerkezet</t>
  </si>
  <si>
    <t>▪ CP-2 1080/1170 szerkezetekkel kompatibilis</t>
  </si>
  <si>
    <t>CP-2 szár + snodo</t>
  </si>
  <si>
    <t>csavar bútoranya
krómozott /1120 fa M6</t>
  </si>
  <si>
    <t>csavar M6x10-45 tbl bru</t>
  </si>
  <si>
    <t>csavar truc 4,5x16,20 tsp bru
csavar truc 6x16,22,25 tbl bru</t>
  </si>
  <si>
    <t>gázlift 315 CR</t>
  </si>
  <si>
    <t>▪ kerék átmérő: 50 mm
▪ görgő csap átmérő: 11 mm</t>
  </si>
  <si>
    <t>▪ M8-as marokcsavarok CP-s és OV-s forgószékekhez</t>
  </si>
  <si>
    <t>hosszú csavar CP-2/OV
rövid csavar CP-2/OV</t>
  </si>
  <si>
    <t>OV normál</t>
  </si>
  <si>
    <t>snodó normál</t>
  </si>
  <si>
    <t>szinkronmechanika ZEP</t>
  </si>
  <si>
    <t>tappancs antisztatikus</t>
  </si>
  <si>
    <t>váz 1120 fekete</t>
  </si>
  <si>
    <t>váz 1120 krómozott</t>
  </si>
  <si>
    <t>görgő d.50 antisztatikus</t>
  </si>
  <si>
    <t>▪ tubus hossz: 315 mm
▪ löket tartomány: 185 mm</t>
  </si>
  <si>
    <t>▪ rögzítési méret: 156x200 mm, 170 x 200 mm</t>
  </si>
  <si>
    <r>
      <t xml:space="preserve">▪ szánkótalpas, krómozott acél váz
▪ kiváló minőségű textilbőr/valódi bőr
▪ középmagas háttámla
▪ karfa kárpitozott támfelülettel
▪ teherbírás: 110 kg
</t>
    </r>
    <r>
      <rPr>
        <b/>
        <sz val="10"/>
        <rFont val="Tw Cen MT"/>
        <family val="2"/>
        <charset val="238"/>
      </rPr>
      <t xml:space="preserve">▪ napi használati idő: 3-5 óra
</t>
    </r>
    <r>
      <rPr>
        <sz val="10"/>
        <rFont val="Tw Cen MT"/>
        <family val="2"/>
        <charset val="238"/>
      </rPr>
      <t>▪ csomagolási egység: 2 db/doboz
▪ a terméket készre szerelve szállítjuk</t>
    </r>
  </si>
  <si>
    <t>textilbőr, készre szerelve</t>
  </si>
  <si>
    <t>valódi bőr, készre szerelve</t>
  </si>
  <si>
    <t>textilbőr, lapra szerelve</t>
  </si>
  <si>
    <t>valódi bőr, lapra szerelve</t>
  </si>
  <si>
    <r>
      <t xml:space="preserve">▪ különleges formaterv
▪ puha textilbőr
▪ magas háttámla
▪ krómozott karfa textilbőr borítással
▪ állítható hintamechanika
▪ krómozott gázlift
▪ krómozott lábkereszt d.640, d.50 görgők
▪ teherbírás: 110 kg
</t>
    </r>
    <r>
      <rPr>
        <b/>
        <sz val="10"/>
        <rFont val="Tw Cen MT"/>
        <family val="2"/>
        <charset val="238"/>
      </rPr>
      <t>▪ napi használati idő: 3-5 óra</t>
    </r>
    <r>
      <rPr>
        <sz val="10"/>
        <rFont val="Tw Cen MT"/>
        <family val="2"/>
        <charset val="238"/>
      </rPr>
      <t xml:space="preserve">
▪ a terméket kettesével dobozoljuk</t>
    </r>
  </si>
  <si>
    <t>mesh/textilbőr</t>
  </si>
  <si>
    <t>119-129</t>
  </si>
  <si>
    <r>
      <t xml:space="preserve">▪ középmagas, telekárpitos háttámla
▪ fix műanyag karfa
▪ állítható hintamechanika (TEXAS) vagy
    multiblock hintamechanika (TEXAS
▪ krómozott lábkereszt d.600, d.50 görgők
▪ teherbírás: 110 kg
</t>
    </r>
    <r>
      <rPr>
        <b/>
        <sz val="10"/>
        <rFont val="Tw Cen MT"/>
        <family val="2"/>
        <charset val="238"/>
      </rPr>
      <t xml:space="preserve">▪ napi használati idő:
    3-5 óra (TEXAS) / 5-7 óra (TEXAS multi)
</t>
    </r>
  </si>
  <si>
    <t>teljes valódi bőr *</t>
  </si>
  <si>
    <r>
      <rPr>
        <b/>
        <sz val="9"/>
        <rFont val="Tw Cen MT"/>
        <family val="2"/>
        <charset val="238"/>
      </rPr>
      <t>▪ 4D állítható karfa, puha top</t>
    </r>
    <r>
      <rPr>
        <sz val="9"/>
        <rFont val="Tw Cen MT"/>
        <family val="2"/>
        <charset val="238"/>
      </rPr>
      <t xml:space="preserve">
▪ előre-hátra tolható, szélességben állítható
    és forgatható top
▪ krómozott acél szár
▪ karfa magassága az ülés szintjétől:
    kb. 210 - 280 mm
▪ magasság állítási tartomány: 70 mm,
    7 fokozatban
▪ karfa top: 250 x 90 mm</t>
    </r>
  </si>
  <si>
    <r>
      <rPr>
        <b/>
        <sz val="9"/>
        <rFont val="Tw Cen MT"/>
        <family val="2"/>
        <charset val="238"/>
      </rPr>
      <t>▪ 2D állítható műanyag karfa, puha top</t>
    </r>
    <r>
      <rPr>
        <sz val="9"/>
        <rFont val="Tw Cen MT"/>
        <family val="2"/>
        <charset val="238"/>
      </rPr>
      <t xml:space="preserve">
▪ előre-hátra tolható top
▪ karfa magassága az ülés szintjétől:
    kb. 200 mm - 285 mm
▪ magasság állítási tartomány: 85 mm,
    9 fokozatban
▪ szélesség állítási tartomány:
    kb. 15 mm,  oldalanként
▪ karfa top: 240 x 85 mm</t>
    </r>
  </si>
  <si>
    <r>
      <rPr>
        <b/>
        <sz val="9"/>
        <rFont val="Tw Cen MT"/>
        <family val="2"/>
        <charset val="238"/>
      </rPr>
      <t>▪ 3D állítható karfa, puha top</t>
    </r>
    <r>
      <rPr>
        <sz val="9"/>
        <rFont val="Tw Cen MT"/>
        <family val="2"/>
        <charset val="238"/>
      </rPr>
      <t xml:space="preserve">
▪ előre-hátra tolható és forgatható top
▪ krómozott acél szár
▪ karfa magassága az ülés szintjétől:
    kb. 200 - 285 mm
▪ magasság állítási tartomány: 85 mm,
    6 fokozatban
▪ karfa top: 255 x 90 mm</t>
    </r>
  </si>
  <si>
    <r>
      <rPr>
        <b/>
        <sz val="8.5"/>
        <rFont val="Tw Cen MT"/>
        <family val="2"/>
        <charset val="238"/>
      </rPr>
      <t>▪ 3D állítható karfa, puha top</t>
    </r>
    <r>
      <rPr>
        <sz val="8.5"/>
        <rFont val="Tw Cen MT"/>
        <family val="2"/>
        <charset val="238"/>
      </rPr>
      <t xml:space="preserve">
▪ előre-hátra tolható és forgatható top
▪ fekete szárú kivitel
▪ karfa magassága az ülés szintjétől:
    kb.165 mm - 245 mm
▪ magasság állítási tartomány: 80 mm,
    6 fokozatban
▪ szélesség állítási tartomány:
    kb. 15 mm,  oldalanként
▪ karfa top: 240 x 85 mm</t>
    </r>
  </si>
  <si>
    <t>▪ minimál formatervű fotel
▪ térelválasztó és hangszigetelő paraván
▪ fa korpusz, poliuretán párnázat
▪ krómozott lábak (alapértelmezett)
▪ fa lábakkal is rendelhető, felár nélkül,
   pácszínek: bükk, dió, mahagóni
▪ teherbírás: 110 kg</t>
  </si>
  <si>
    <t>LEGEND</t>
  </si>
  <si>
    <t>43-52</t>
  </si>
  <si>
    <t>* barna, drapp, fehér, fekete, törtfehér</t>
  </si>
  <si>
    <t>4db/szín</t>
  </si>
  <si>
    <t>DYNA net</t>
  </si>
  <si>
    <t>PURE net smart</t>
  </si>
  <si>
    <t>a nagy képen fejtámlával és karfával,
a fenti ár opciók nélkül értendő</t>
  </si>
  <si>
    <t>FRISSÍTÉSEK LISTÁJA</t>
  </si>
  <si>
    <t>103-115</t>
  </si>
  <si>
    <t>43-55</t>
  </si>
  <si>
    <t>árlista szerint</t>
  </si>
  <si>
    <r>
      <t xml:space="preserve">BOSTON behúzás
</t>
    </r>
    <r>
      <rPr>
        <b/>
        <sz val="12"/>
        <rFont val="Tw Cen MT"/>
        <family val="2"/>
        <charset val="238"/>
      </rPr>
      <t>ülőlapon és támlán</t>
    </r>
  </si>
  <si>
    <r>
      <t xml:space="preserve">▪ modern, exkluzív, magastámlás
  vezetői forgószék díszvarrással
▪ hideg poliuretán párnázat
▪ polírozott alumínium karfa
▪ krómozott, fix magasságú forgótengely
▪ 4 ágú alu lábkereszt d.720
▪ műanyag csúszótalpak
▪ teherbírás: 130 kg
</t>
    </r>
    <r>
      <rPr>
        <b/>
        <sz val="10"/>
        <rFont val="Tw Cen MT"/>
        <family val="2"/>
        <charset val="238"/>
      </rPr>
      <t xml:space="preserve">▪ napi használati idő: 3-5 óra
</t>
    </r>
    <r>
      <rPr>
        <sz val="10"/>
        <rFont val="Tw Cen MT"/>
        <family val="2"/>
        <charset val="238"/>
      </rPr>
      <t>▪ a terméket készre szerelve szállítjuk</t>
    </r>
  </si>
  <si>
    <r>
      <t xml:space="preserve">▪ modern, exkluzív, középtámlás
   vezetői forgószék díszvarrással
▪ hideg poliuretán párnázat
▪ polírozott alumínium karfa
▪ krómozott, fix magasságú forgótengely
▪ 4 ágú alu lábkereszt d.720
▪ műanyag csúszótalpak
▪ teherbírás: 130 kg
</t>
    </r>
    <r>
      <rPr>
        <b/>
        <sz val="10"/>
        <rFont val="Tw Cen MT"/>
        <family val="2"/>
        <charset val="238"/>
      </rPr>
      <t xml:space="preserve">▪ napi használati idő: 3-5 óra
</t>
    </r>
    <r>
      <rPr>
        <sz val="10"/>
        <rFont val="Tw Cen MT"/>
        <family val="2"/>
        <charset val="238"/>
      </rPr>
      <t>▪ a terméket készre szerelve szállítjuk</t>
    </r>
  </si>
  <si>
    <r>
      <t>▪ magas háttámla
▪ műanyag karfa
▪ állítható multiblock hintamechanika
▪ krómozott lábkereszt d.700, d.50 görgők
▪</t>
    </r>
    <r>
      <rPr>
        <b/>
        <sz val="10"/>
        <rFont val="Tw Cen MT"/>
        <family val="2"/>
        <charset val="238"/>
      </rPr>
      <t xml:space="preserve"> teherbírás: 140 kg
▪ napi használati idő: 3-5 óra
</t>
    </r>
    <r>
      <rPr>
        <sz val="10"/>
        <rFont val="Tw Cen MT"/>
        <family val="2"/>
        <charset val="238"/>
      </rPr>
      <t>▪ mechanika, karfák és támla felszerelve</t>
    </r>
    <r>
      <rPr>
        <b/>
        <sz val="10"/>
        <rFont val="Tw Cen MT"/>
        <family val="2"/>
        <charset val="238"/>
      </rPr>
      <t xml:space="preserve">
</t>
    </r>
  </si>
  <si>
    <t>JOY</t>
  </si>
  <si>
    <r>
      <t xml:space="preserve">nettó ár
</t>
    </r>
    <r>
      <rPr>
        <sz val="11"/>
        <rFont val="Tw Cen MT"/>
        <family val="2"/>
        <charset val="238"/>
      </rPr>
      <t>karfával</t>
    </r>
  </si>
  <si>
    <t>39-47</t>
  </si>
  <si>
    <t>szövet</t>
  </si>
  <si>
    <t>választható színek:
fehér, narancs, zöld, homok, v.kék,
piros, v. barna</t>
  </si>
  <si>
    <t>STONE P01 puff</t>
  </si>
  <si>
    <t>STONE P02 puff</t>
  </si>
  <si>
    <t>▪ modern formatervezésű puff
▪ masszív fa szerkezet
▪ műanyag csúszótalpak
▪ teherbírás: 110 kg</t>
  </si>
  <si>
    <t>100-108</t>
  </si>
  <si>
    <t>41-49</t>
  </si>
  <si>
    <t>PURE standard</t>
  </si>
  <si>
    <t>a képen karfával,
a fenti ár opciók nélkül értendő</t>
  </si>
  <si>
    <t>PURE standard white</t>
  </si>
  <si>
    <t>PURE ASYN net smart</t>
  </si>
  <si>
    <r>
      <t xml:space="preserve">▪ állítható magasságú háttámla
▪ ergonomikusan formázott, dús és 
   tartós szivacsozású háttámla és ülőlap
▪ mesh szövetkárpit (alapértelmezett)
▪ 2D karfa, puha támfelület (BR LUKE PU)
▪ aszinkron mechanika, súlyhoz állítható
▪ műanyag lábkereszt d.640, d.50 görgők
▪ teherbírás: 110 kg
</t>
    </r>
    <r>
      <rPr>
        <b/>
        <sz val="10"/>
        <rFont val="Tw Cen MT"/>
        <family val="2"/>
        <charset val="238"/>
      </rPr>
      <t xml:space="preserve">▪ napi használati idő: 7-10 óra
</t>
    </r>
    <r>
      <rPr>
        <sz val="10"/>
        <rFont val="Tw Cen MT"/>
        <family val="2"/>
        <charset val="238"/>
      </rPr>
      <t>▪ karfák felszerelve</t>
    </r>
  </si>
  <si>
    <r>
      <t>0,1 m</t>
    </r>
    <r>
      <rPr>
        <vertAlign val="superscript"/>
        <sz val="9"/>
        <rFont val="Tw Cen MT"/>
        <family val="2"/>
        <charset val="238"/>
      </rPr>
      <t>3</t>
    </r>
  </si>
  <si>
    <t>▪ felárként d.50 normál görgő helyett
▪ fékezős görgő, gumírozott futófelület
▪ kerék átmérő: 50 mm, csap átmérő: 11 mm
▪ széken ülve gurul, terhelés nélkül fékez</t>
  </si>
  <si>
    <t>115-129</t>
  </si>
  <si>
    <r>
      <t>0,15m</t>
    </r>
    <r>
      <rPr>
        <vertAlign val="superscript"/>
        <sz val="9"/>
        <rFont val="Tw Cen MT"/>
        <family val="2"/>
        <charset val="238"/>
      </rPr>
      <t>3</t>
    </r>
  </si>
  <si>
    <r>
      <t>0,11m</t>
    </r>
    <r>
      <rPr>
        <vertAlign val="superscript"/>
        <sz val="9"/>
        <rFont val="Tw Cen MT"/>
        <family val="2"/>
        <charset val="238"/>
      </rPr>
      <t>3</t>
    </r>
  </si>
  <si>
    <r>
      <t>0,10 m</t>
    </r>
    <r>
      <rPr>
        <vertAlign val="superscript"/>
        <sz val="9"/>
        <rFont val="Tw Cen MT"/>
        <family val="2"/>
        <charset val="238"/>
      </rPr>
      <t>3</t>
    </r>
  </si>
  <si>
    <t>ZEN</t>
  </si>
  <si>
    <r>
      <t xml:space="preserve">▪ különösen masszív,
   három rétegben festett acélváz
▪ szilikon távtartók a lábakon
▪ mintás, magas kopásállóságú kárpit
▪ vastag ülőlap szivacs
▪ rakásolható: 18 db-ig
</t>
    </r>
    <r>
      <rPr>
        <b/>
        <sz val="10"/>
        <rFont val="Tw Cen MT"/>
        <family val="2"/>
        <charset val="238"/>
      </rPr>
      <t>▪ teherbírás: 130 kg</t>
    </r>
    <r>
      <rPr>
        <sz val="10"/>
        <rFont val="Tw Cen MT"/>
        <family val="2"/>
        <charset val="238"/>
      </rPr>
      <t xml:space="preserve">
▪ a minimum megrendelési egységnél
   kisebb mennyiség feláras</t>
    </r>
  </si>
  <si>
    <r>
      <t>▪ különösen masszív,
   három rétegben festett acélváz
▪ szilikon távtartók a lábakon
▪ mintás, magas kopásállóságú kárpit
▪ vastag ülőlap szivacs
▪ rakásolható: 18 db-ig 
▪</t>
    </r>
    <r>
      <rPr>
        <b/>
        <sz val="10"/>
        <rFont val="Tw Cen MT"/>
        <family val="2"/>
        <charset val="238"/>
      </rPr>
      <t xml:space="preserve"> teherbírás: 130 kg</t>
    </r>
    <r>
      <rPr>
        <sz val="10"/>
        <rFont val="Tw Cen MT"/>
        <family val="2"/>
        <charset val="238"/>
      </rPr>
      <t xml:space="preserve">
▪ a minimum megrendelési egységnél
   kisebb mennyiség feláras</t>
    </r>
  </si>
  <si>
    <t>STONE P03 puff</t>
  </si>
  <si>
    <t>STONE P04 puff</t>
  </si>
  <si>
    <t>STONE P05 puff</t>
  </si>
  <si>
    <t xml:space="preserve">"▪ fix magasságú karfa
▪ polírozott alumínium 
▪ poliuretán top
▪ karfa magassága az ülés szintjétől:
   kb. 270 mm
▪ szélesség állítási tartomány:
   kb. 15 mm, oldalanként
▪ karfa top: 262 x 50 mm" 
</t>
  </si>
  <si>
    <r>
      <t xml:space="preserve">▪ krómozott acélváz
▪ telekárpitos háttámla és ülőlap
▪ fekete műanyag kartámasz
▪ nem rakásolható
</t>
    </r>
    <r>
      <rPr>
        <b/>
        <sz val="10"/>
        <rFont val="Tw Cen MT"/>
        <family val="2"/>
        <charset val="238"/>
      </rPr>
      <t xml:space="preserve">▪ teherbírás: 130 kg
</t>
    </r>
    <r>
      <rPr>
        <sz val="10"/>
        <rFont val="Tw Cen MT"/>
        <family val="2"/>
        <charset val="238"/>
      </rPr>
      <t>▪ a terméket készre szerelve szállítjuk</t>
    </r>
  </si>
  <si>
    <t>▪ krómozott, szánkótalpas acélváz
▪ telekárpitos háttámla és ülőlap
▪ karfa puha támfelülettel
▪ nem rakásolható
▪ teherbírás: 110 kg
▪ a terméket készre szerelve szállítjuk</t>
  </si>
  <si>
    <t>120-145</t>
  </si>
  <si>
    <t>42-54</t>
  </si>
  <si>
    <t>45-51</t>
  </si>
  <si>
    <t>▪ szánkótalpas, krómozott acél váz
▪ alacsony háttámla
▪ műanyag karfa
▪ műanyag háttámla- és ülőlap burkolat
▪ rakásolható: 3 db-ig
▪ teherbírás: 110 kg</t>
  </si>
  <si>
    <t>▪ szánkótalpas, krómozott acél váz
▪ magas háttámla
▪ műanyag karfa
▪ műanyag háttámla- és ülőlap burkolat
▪ rakásolható: 3 db-ig
▪ teherbírás: 110 kg</t>
  </si>
  <si>
    <t>▪ szánkótalpas, krómozott acél váz
▪ fekete hálós háttámla
▪ színes hálók, min. 20 db-tól, felár nélkül:
   fehér, kék, narancs, piros, szürke, zöld
▪ műanyag ülőlap burkolat
▪ rakásolható: 3 db-ig
▪ teherbírás: 110 kg</t>
  </si>
  <si>
    <t>63,5</t>
  </si>
  <si>
    <r>
      <t xml:space="preserve">▪ felemás színű szövetkárpitozás
▪ ergonomikus, szögletes háttámla 
▪ szögletes, műanyag karfa
▪ állítható hintamechanika
▪ szögletes műanyag lábkereszt d.600, d.50 görgők
▪ teherbírás: 110 kg
</t>
    </r>
    <r>
      <rPr>
        <b/>
        <sz val="9.5"/>
        <rFont val="Tw Cen MT"/>
        <family val="2"/>
        <charset val="238"/>
      </rPr>
      <t>▪ napi használati idő: 3-5 óra</t>
    </r>
  </si>
  <si>
    <r>
      <t xml:space="preserve">▪ felemás szövetkárpitozás
▪ ergonomikus, szögletes háttámla,
   plusz fejtámla
▪ szögletes, műanyag karfa
▪ állítható hintamechanika
▪ szögletes krómozott lábkereszt d.600, d.50 görgők
▪ teherbírás: 110 kg
</t>
    </r>
    <r>
      <rPr>
        <b/>
        <sz val="10"/>
        <rFont val="Tw Cen MT"/>
        <family val="2"/>
        <charset val="238"/>
      </rPr>
      <t>▪ napi használati idő: 3-5 óra</t>
    </r>
  </si>
  <si>
    <r>
      <t xml:space="preserve">▪ állítható magasságú háttámla
▪ ergonomikusan formázott, dús és 
   tartós szivacsozású háttámla és ülőlap
▪ 2D karfa, puha támfelület (BR LUKE PU)
▪ aszinkron mechanika, súlyhoz állítható
▪ műanyag lábkereszt d.640, d.50 görgők
▪ teherbírás: 110 kg
</t>
    </r>
    <r>
      <rPr>
        <b/>
        <sz val="10"/>
        <rFont val="Tw Cen MT"/>
        <family val="2"/>
        <charset val="238"/>
      </rPr>
      <t xml:space="preserve">▪ napi használati idő: 7-10 óra
</t>
    </r>
  </si>
  <si>
    <r>
      <t>0,76 m</t>
    </r>
    <r>
      <rPr>
        <vertAlign val="superscript"/>
        <sz val="9"/>
        <rFont val="Tw Cen MT"/>
        <family val="2"/>
        <charset val="238"/>
      </rPr>
      <t>3</t>
    </r>
  </si>
  <si>
    <r>
      <t>0,59 m</t>
    </r>
    <r>
      <rPr>
        <vertAlign val="superscript"/>
        <sz val="9"/>
        <rFont val="Tw Cen MT"/>
        <family val="2"/>
        <charset val="238"/>
      </rPr>
      <t>3</t>
    </r>
  </si>
  <si>
    <r>
      <t xml:space="preserve">SZÁLLÍTÁSI IDŐ. </t>
    </r>
    <r>
      <rPr>
        <sz val="12.5"/>
        <rFont val="Tw Cen MT"/>
        <family val="2"/>
        <charset val="238"/>
      </rPr>
      <t>A megrendelt termékek várható elkészülési idejére az árlistában termékenként irányadó információ szerepel, azonban a tényleges rendelkezésre állási idő attól ± eltérhet, pontos információt a megrendelés visszaigazolás ad.</t>
    </r>
  </si>
  <si>
    <r>
      <rPr>
        <b/>
        <sz val="12.5"/>
        <rFont val="Tw Cen MT"/>
        <family val="2"/>
        <charset val="238"/>
      </rPr>
      <t>KÉSZLET INFÓ.</t>
    </r>
    <r>
      <rPr>
        <sz val="12.5"/>
        <rFont val="Tw Cen MT"/>
        <family val="2"/>
        <charset val="238"/>
      </rPr>
      <t xml:space="preserve"> A keresettebb termékekből szabad készletet tartunk, ezek ’szállítható’ rovatában ’készlet’ vagy 'készlet szerint' megjelölés szerepel, ami azt jelenti, hogy általában van belőlük készleten, de ez természetesen csak irányadó infó. A mindenkori napi nyitó raktárkészlet és az import áruk beérkezési terv az antares.hu weboldalról letölthető.</t>
    </r>
  </si>
  <si>
    <r>
      <rPr>
        <b/>
        <sz val="12.5"/>
        <rFont val="Tw Cen MT"/>
        <family val="2"/>
        <charset val="238"/>
      </rPr>
      <t>VISSZAIGAZOLÁS.</t>
    </r>
    <r>
      <rPr>
        <sz val="12.5"/>
        <rFont val="Tw Cen MT"/>
        <family val="2"/>
        <charset val="238"/>
      </rPr>
      <t xml:space="preserve"> A szóbeli megkeresésekre szóban válaszolunk. Megrendelést, ajánlatkérést, garanciális bejelentést, extra szolgáltatás megrendelést viszont csak írásban fogadunk. A megrendeléseket 1 (legfeljebb 2) munkanapon belül visszaigazoljuk.</t>
    </r>
  </si>
  <si>
    <r>
      <rPr>
        <b/>
        <sz val="12.5"/>
        <rFont val="Tw Cen MT"/>
        <family val="2"/>
        <charset val="238"/>
      </rPr>
      <t xml:space="preserve">MEGRENDELÉS MÓDOSÍTÁS, LEMONDÁS. </t>
    </r>
    <r>
      <rPr>
        <sz val="12.5"/>
        <rFont val="Tw Cen MT"/>
        <family val="2"/>
        <charset val="238"/>
      </rPr>
      <t>A megrendelés 1 munkanapon túli módosítása vagy lemondása a gyártás vagy a fuvarszervezés megkezdése miatt plusz költségekkel járhat, ami az áruk értékének 10-30%-ára rúghat, ezek költségét továbbhárítjuk a megrendelő felé.</t>
    </r>
  </si>
  <si>
    <r>
      <rPr>
        <b/>
        <sz val="12.5"/>
        <rFont val="Tw Cen MT"/>
        <family val="2"/>
        <charset val="238"/>
      </rPr>
      <t>ANTARES EXPRESSZ.</t>
    </r>
    <r>
      <rPr>
        <sz val="12.5"/>
        <rFont val="Tw Cen MT"/>
        <family val="2"/>
        <charset val="238"/>
      </rPr>
      <t xml:space="preserve"> E szolgáltatással a készleten lévő vagy előzőleg S-O-S gyártással elkészített termékeket 1 munkanapon belül szállíttatjuk. Ennek feltétele, hogy a megrendelés a kért kiszállítást megelőző munkanapon </t>
    </r>
    <r>
      <rPr>
        <b/>
        <sz val="12.5"/>
        <rFont val="Tw Cen MT"/>
        <family val="2"/>
        <charset val="238"/>
      </rPr>
      <t>12:30</t>
    </r>
    <r>
      <rPr>
        <sz val="12.5"/>
        <rFont val="Tw Cen MT"/>
        <family val="2"/>
        <charset val="238"/>
      </rPr>
      <t xml:space="preserve"> </t>
    </r>
    <r>
      <rPr>
        <b/>
        <sz val="12.5"/>
        <rFont val="Tw Cen MT"/>
        <family val="2"/>
        <charset val="238"/>
      </rPr>
      <t>óráig</t>
    </r>
    <r>
      <rPr>
        <sz val="12.5"/>
        <rFont val="Tw Cen MT"/>
        <family val="2"/>
        <charset val="238"/>
      </rPr>
      <t xml:space="preserve"> beérkezzen. A szolgáltatás díja a megrendelési érték 3%-a vagy az MPL futárszolgálat díja (lásd www.antares.hu, Letöltések menüpont, MPL díjtáblázat).</t>
    </r>
  </si>
  <si>
    <r>
      <t>NORMÁL VAGY STANDBY.</t>
    </r>
    <r>
      <rPr>
        <sz val="12.5"/>
        <rFont val="Tw Cen MT"/>
        <family val="2"/>
        <charset val="238"/>
      </rPr>
      <t xml:space="preserve"> Az Antares termékkínálatát a normál (alapértelmezett) termékkörön túl további terméktípusok gazdagítják, amelyek kiszolgálása minimális megrendelési mennyiséghez kötött, és általában a szokásosnál hosszabb szállítási idővel kerülnek kiszolgálásra. Ezek             jelöléssel vannak ellátva, és csak az elektronikus árlistában (e-árlista) szerepelnek.</t>
    </r>
  </si>
  <si>
    <t>ENIX</t>
  </si>
  <si>
    <t>a képen d.60 görgővel,
a fenti ár opció nélkül értendő</t>
  </si>
  <si>
    <t>BN.8033 fekete</t>
  </si>
  <si>
    <t>BN.8010 s.szürke</t>
  </si>
  <si>
    <t>raktárkészleten!</t>
  </si>
  <si>
    <t>készleten</t>
  </si>
  <si>
    <t>MS.11 fekete</t>
  </si>
  <si>
    <t>C.11 fekete</t>
  </si>
  <si>
    <t>C.73 fekete-szürke</t>
  </si>
  <si>
    <t>ST.12 fekete</t>
  </si>
  <si>
    <r>
      <t xml:space="preserve">▪ speciális poliuretán ülőlap és háttámla
▪ állítható magasságú és mélységű
   háttámla
▪ gázliftes magasságállítás 
▪ műanyag lábkereszt d.600, d.50 görgők
▪ teherbírás: 110 kg
</t>
    </r>
    <r>
      <rPr>
        <b/>
        <sz val="10"/>
        <rFont val="Tw Cen MT"/>
        <family val="2"/>
        <charset val="238"/>
      </rPr>
      <t>▪ napi használati idő: 5-7 óra</t>
    </r>
  </si>
  <si>
    <t xml:space="preserve">▪ stabil, karfás, krómozott acél váz
▪ kárpitozott háttámla és ülőlap
▪ fa karfa rátét pácszíne: bükk
▪ rakásolható: 4 db-ig
▪ teherbírás: 110 kg
 </t>
  </si>
  <si>
    <t>OP.CZ fekete, bükk</t>
  </si>
  <si>
    <r>
      <t>BOSTON két színű kárpitozás</t>
    </r>
    <r>
      <rPr>
        <b/>
        <u/>
        <sz val="14"/>
        <rFont val="Tw Cen MT"/>
        <family val="2"/>
        <charset val="238"/>
      </rPr>
      <t xml:space="preserve">
</t>
    </r>
  </si>
  <si>
    <t>nettó egységár/szék</t>
  </si>
  <si>
    <t>Ezen opció révén Boston modellek külleme tehető érdekesebbé úgy, hogy egyetlen helyett 2 azonos típusú, de különböző színű kárpittal vonjuk be a széket. A második számú kárpittal az ülés két oldalsó szegélyét és a háttámla hátsó alsó részét kárpitozzuk.</t>
  </si>
  <si>
    <t>117-127</t>
  </si>
  <si>
    <t>42-53</t>
  </si>
  <si>
    <t xml:space="preserve"> </t>
  </si>
  <si>
    <r>
      <t xml:space="preserve">AZ </t>
    </r>
    <r>
      <rPr>
        <sz val="12"/>
        <rFont val="Tw Cen MT"/>
        <family val="2"/>
        <charset val="238"/>
      </rPr>
      <t>orvosi műbőr</t>
    </r>
  </si>
  <si>
    <r>
      <t xml:space="preserve">AZ.01 </t>
    </r>
    <r>
      <rPr>
        <sz val="12"/>
        <rFont val="Tw Cen MT"/>
        <family val="2"/>
        <charset val="238"/>
      </rPr>
      <t xml:space="preserve">törtfehér
</t>
    </r>
    <r>
      <rPr>
        <b/>
        <sz val="12"/>
        <rFont val="Tw Cen MT"/>
        <family val="2"/>
        <charset val="238"/>
      </rPr>
      <t>AZ.02</t>
    </r>
    <r>
      <rPr>
        <sz val="12"/>
        <rFont val="Tw Cen MT"/>
        <family val="2"/>
        <charset val="238"/>
      </rPr>
      <t xml:space="preserve"> betonszürke</t>
    </r>
    <r>
      <rPr>
        <b/>
        <sz val="12"/>
        <rFont val="Tw Cen MT"/>
        <family val="2"/>
        <charset val="238"/>
      </rPr>
      <t xml:space="preserve">
</t>
    </r>
  </si>
  <si>
    <r>
      <t xml:space="preserve">AZ.03 </t>
    </r>
    <r>
      <rPr>
        <sz val="12"/>
        <rFont val="Tw Cen MT"/>
        <family val="2"/>
        <charset val="238"/>
      </rPr>
      <t xml:space="preserve">tejeskávé
</t>
    </r>
    <r>
      <rPr>
        <b/>
        <sz val="12"/>
        <rFont val="Tw Cen MT"/>
        <family val="2"/>
        <charset val="238"/>
      </rPr>
      <t>AZ.04</t>
    </r>
    <r>
      <rPr>
        <sz val="12"/>
        <rFont val="Tw Cen MT"/>
        <family val="2"/>
        <charset val="238"/>
      </rPr>
      <t xml:space="preserve"> élénkzöld</t>
    </r>
  </si>
  <si>
    <t>BA</t>
  </si>
  <si>
    <r>
      <t xml:space="preserve">BN </t>
    </r>
    <r>
      <rPr>
        <sz val="12"/>
        <rFont val="Tw Cen MT"/>
        <family val="2"/>
        <charset val="238"/>
      </rPr>
      <t>standby</t>
    </r>
  </si>
  <si>
    <r>
      <t xml:space="preserve">BN.8010 </t>
    </r>
    <r>
      <rPr>
        <sz val="12"/>
        <rFont val="Tw Cen MT"/>
        <family val="2"/>
        <charset val="238"/>
      </rPr>
      <t>bazaltszürke</t>
    </r>
    <r>
      <rPr>
        <b/>
        <sz val="12"/>
        <rFont val="Tw Cen MT"/>
        <family val="2"/>
        <charset val="238"/>
      </rPr>
      <t xml:space="preserve">
BN.8033</t>
    </r>
    <r>
      <rPr>
        <sz val="12"/>
        <rFont val="Tw Cen MT"/>
        <family val="2"/>
        <charset val="238"/>
      </rPr>
      <t xml:space="preserve"> éjfekete
</t>
    </r>
    <r>
      <rPr>
        <b/>
        <sz val="12"/>
        <rFont val="Tw Cen MT"/>
        <family val="2"/>
        <charset val="238"/>
      </rPr>
      <t>BN.8078</t>
    </r>
    <r>
      <rPr>
        <sz val="12"/>
        <rFont val="Tw Cen MT"/>
        <family val="2"/>
        <charset val="238"/>
      </rPr>
      <t xml:space="preserve"> cementszürke</t>
    </r>
  </si>
  <si>
    <r>
      <t xml:space="preserve">C.29 </t>
    </r>
    <r>
      <rPr>
        <sz val="12"/>
        <rFont val="Tw Cen MT"/>
        <family val="2"/>
        <charset val="238"/>
      </rPr>
      <t xml:space="preserve">bordó
</t>
    </r>
    <r>
      <rPr>
        <b/>
        <sz val="12"/>
        <rFont val="Tw Cen MT"/>
        <family val="2"/>
        <charset val="238"/>
      </rPr>
      <t>C.73</t>
    </r>
    <r>
      <rPr>
        <sz val="12"/>
        <rFont val="Tw Cen MT"/>
        <family val="2"/>
        <charset val="238"/>
      </rPr>
      <t xml:space="preserve"> fekete-szürke</t>
    </r>
  </si>
  <si>
    <t>NM</t>
  </si>
  <si>
    <r>
      <t xml:space="preserve">NM.01 </t>
    </r>
    <r>
      <rPr>
        <sz val="12"/>
        <rFont val="Tw Cen MT"/>
        <family val="2"/>
        <charset val="238"/>
      </rPr>
      <t>fekete</t>
    </r>
    <r>
      <rPr>
        <b/>
        <sz val="12"/>
        <rFont val="Tw Cen MT"/>
        <family val="2"/>
        <charset val="238"/>
      </rPr>
      <t xml:space="preserve">
NM.02 </t>
    </r>
    <r>
      <rPr>
        <sz val="12"/>
        <rFont val="Tw Cen MT"/>
        <family val="2"/>
        <charset val="238"/>
      </rPr>
      <t xml:space="preserve">s.kék
</t>
    </r>
    <r>
      <rPr>
        <b/>
        <sz val="12"/>
        <rFont val="Tw Cen MT"/>
        <family val="2"/>
        <charset val="238"/>
      </rPr>
      <t>NM.03</t>
    </r>
    <r>
      <rPr>
        <sz val="12"/>
        <rFont val="Tw Cen MT"/>
        <family val="2"/>
        <charset val="238"/>
      </rPr>
      <t xml:space="preserve"> v.szürke</t>
    </r>
    <r>
      <rPr>
        <b/>
        <sz val="12"/>
        <rFont val="Tw Cen MT"/>
        <family val="2"/>
        <charset val="238"/>
      </rPr>
      <t/>
    </r>
  </si>
  <si>
    <r>
      <t xml:space="preserve">NM.07 </t>
    </r>
    <r>
      <rPr>
        <sz val="12"/>
        <rFont val="Tw Cen MT"/>
        <family val="2"/>
        <charset val="238"/>
      </rPr>
      <t>v.zöld</t>
    </r>
  </si>
  <si>
    <r>
      <t xml:space="preserve">OP </t>
    </r>
    <r>
      <rPr>
        <sz val="12"/>
        <rFont val="Tw Cen MT"/>
        <family val="2"/>
        <charset val="238"/>
      </rPr>
      <t>textilbőr</t>
    </r>
  </si>
  <si>
    <t>ST</t>
  </si>
  <si>
    <r>
      <t xml:space="preserve">ST.05 </t>
    </r>
    <r>
      <rPr>
        <sz val="12"/>
        <rFont val="Tw Cen MT"/>
        <family val="2"/>
        <charset val="238"/>
      </rPr>
      <t>v.zöld</t>
    </r>
    <r>
      <rPr>
        <b/>
        <sz val="12"/>
        <rFont val="Tw Cen MT"/>
        <family val="2"/>
        <charset val="238"/>
      </rPr>
      <t xml:space="preserve">
ST.06 </t>
    </r>
    <r>
      <rPr>
        <sz val="12"/>
        <rFont val="Tw Cen MT"/>
        <family val="2"/>
        <charset val="238"/>
      </rPr>
      <t xml:space="preserve">s.zöld
</t>
    </r>
    <r>
      <rPr>
        <b/>
        <sz val="12"/>
        <rFont val="Tw Cen MT"/>
        <family val="2"/>
        <charset val="238"/>
      </rPr>
      <t xml:space="preserve">ST.07 </t>
    </r>
    <r>
      <rPr>
        <sz val="12"/>
        <rFont val="Tw Cen MT"/>
        <family val="2"/>
        <charset val="238"/>
      </rPr>
      <t>v.kék</t>
    </r>
    <r>
      <rPr>
        <b/>
        <sz val="12"/>
        <rFont val="Tw Cen MT"/>
        <family val="2"/>
        <charset val="238"/>
      </rPr>
      <t xml:space="preserve">
ST.08 </t>
    </r>
    <r>
      <rPr>
        <sz val="12"/>
        <rFont val="Tw Cen MT"/>
        <family val="2"/>
        <charset val="238"/>
      </rPr>
      <t xml:space="preserve">piros
</t>
    </r>
  </si>
  <si>
    <t>SW</t>
  </si>
  <si>
    <r>
      <t>SW.01</t>
    </r>
    <r>
      <rPr>
        <sz val="12"/>
        <rFont val="Tw Cen MT"/>
        <family val="2"/>
        <charset val="238"/>
      </rPr>
      <t xml:space="preserve"> drapp</t>
    </r>
    <r>
      <rPr>
        <b/>
        <sz val="12"/>
        <rFont val="Tw Cen MT"/>
        <family val="2"/>
        <charset val="238"/>
      </rPr>
      <t xml:space="preserve">
SW.02</t>
    </r>
    <r>
      <rPr>
        <sz val="12"/>
        <rFont val="Tw Cen MT"/>
        <family val="2"/>
        <charset val="238"/>
      </rPr>
      <t xml:space="preserve"> szürkésbarna</t>
    </r>
    <r>
      <rPr>
        <b/>
        <sz val="12"/>
        <rFont val="Tw Cen MT"/>
        <family val="2"/>
        <charset val="238"/>
      </rPr>
      <t xml:space="preserve">
SW.05</t>
    </r>
    <r>
      <rPr>
        <sz val="12"/>
        <rFont val="Tw Cen MT"/>
        <family val="2"/>
        <charset val="238"/>
      </rPr>
      <t xml:space="preserve"> antarcit</t>
    </r>
  </si>
  <si>
    <r>
      <t>SW.21</t>
    </r>
    <r>
      <rPr>
        <sz val="12"/>
        <rFont val="Tw Cen MT"/>
        <family val="2"/>
        <charset val="238"/>
      </rPr>
      <t xml:space="preserve"> v.szürke</t>
    </r>
    <r>
      <rPr>
        <b/>
        <sz val="12"/>
        <rFont val="Tw Cen MT"/>
        <family val="2"/>
        <charset val="238"/>
      </rPr>
      <t xml:space="preserve">
SW.25</t>
    </r>
    <r>
      <rPr>
        <sz val="12"/>
        <rFont val="Tw Cen MT"/>
        <family val="2"/>
        <charset val="238"/>
      </rPr>
      <t xml:space="preserve"> barna</t>
    </r>
    <r>
      <rPr>
        <b/>
        <sz val="12"/>
        <rFont val="Tw Cen MT"/>
        <family val="2"/>
        <charset val="238"/>
      </rPr>
      <t xml:space="preserve">
SW.27</t>
    </r>
    <r>
      <rPr>
        <sz val="12"/>
        <rFont val="Tw Cen MT"/>
        <family val="2"/>
        <charset val="238"/>
      </rPr>
      <t xml:space="preserve"> v.barna</t>
    </r>
    <r>
      <rPr>
        <b/>
        <sz val="12"/>
        <rFont val="Tw Cen MT"/>
        <family val="2"/>
        <charset val="238"/>
      </rPr>
      <t/>
    </r>
  </si>
  <si>
    <r>
      <rPr>
        <b/>
        <sz val="12"/>
        <rFont val="Tw Cen MT"/>
        <family val="2"/>
        <charset val="238"/>
      </rPr>
      <t>színek:</t>
    </r>
    <r>
      <rPr>
        <sz val="12"/>
        <rFont val="Tw Cen MT"/>
        <family val="2"/>
        <charset val="238"/>
      </rPr>
      <t xml:space="preserve"> lásd www.camirafabrics.com</t>
    </r>
  </si>
  <si>
    <t>AZ</t>
  </si>
  <si>
    <t>Arizona</t>
  </si>
  <si>
    <t>91% PVC, 9% PU</t>
  </si>
  <si>
    <t xml:space="preserve"> 800 000 ciklus</t>
  </si>
  <si>
    <t>Nimes</t>
  </si>
  <si>
    <t>160 cm</t>
  </si>
  <si>
    <t>60 000 ciklus</t>
  </si>
  <si>
    <t>Santos</t>
  </si>
  <si>
    <t>100% PU</t>
  </si>
  <si>
    <t>Sawana</t>
  </si>
  <si>
    <t>460 ± 5%</t>
  </si>
  <si>
    <t>980 ± 5%</t>
  </si>
  <si>
    <t>245 ± 5%</t>
  </si>
  <si>
    <t>360 ± 5%</t>
  </si>
  <si>
    <t>ülőlap szín: fekete</t>
  </si>
  <si>
    <t xml:space="preserve">BA, BN, FO, LE, ST, SW </t>
  </si>
  <si>
    <t>BN, FO, OP, TAM</t>
  </si>
  <si>
    <t xml:space="preserve">BA, BN, FO, LE, SW </t>
  </si>
  <si>
    <t>BA, BN, FO, LE, ST, SW</t>
  </si>
  <si>
    <t>BA, BN, ST</t>
  </si>
  <si>
    <t xml:space="preserve"> https://antares.hu/karpitok/</t>
  </si>
  <si>
    <t>nagyfelbontású kárpitképek elérhetőek weboldalunkon:</t>
  </si>
  <si>
    <r>
      <t xml:space="preserve">BN.1001 </t>
    </r>
    <r>
      <rPr>
        <sz val="12"/>
        <rFont val="Tw Cen MT"/>
        <family val="2"/>
        <charset val="238"/>
      </rPr>
      <t>habfehér</t>
    </r>
    <r>
      <rPr>
        <b/>
        <sz val="12"/>
        <rFont val="Tw Cen MT"/>
        <family val="2"/>
        <charset val="238"/>
      </rPr>
      <t xml:space="preserve">
BN.1005 </t>
    </r>
    <r>
      <rPr>
        <sz val="12"/>
        <rFont val="Tw Cen MT"/>
        <family val="2"/>
        <charset val="238"/>
      </rPr>
      <t>elefántcsont</t>
    </r>
    <r>
      <rPr>
        <b/>
        <sz val="12"/>
        <rFont val="Tw Cen MT"/>
        <family val="2"/>
        <charset val="238"/>
      </rPr>
      <t xml:space="preserve">
BN.2020 </t>
    </r>
    <r>
      <rPr>
        <sz val="12"/>
        <rFont val="Tw Cen MT"/>
        <family val="2"/>
        <charset val="238"/>
      </rPr>
      <t xml:space="preserve">földbarna
</t>
    </r>
    <r>
      <rPr>
        <b/>
        <sz val="12"/>
        <rFont val="Tw Cen MT"/>
        <family val="2"/>
        <charset val="238"/>
      </rPr>
      <t xml:space="preserve">BN.2036 </t>
    </r>
    <r>
      <rPr>
        <sz val="12"/>
        <rFont val="Tw Cen MT"/>
        <family val="2"/>
        <charset val="238"/>
      </rPr>
      <t xml:space="preserve">csokoládé
</t>
    </r>
    <r>
      <rPr>
        <b/>
        <sz val="12"/>
        <rFont val="Tw Cen MT"/>
        <family val="2"/>
        <charset val="238"/>
      </rPr>
      <t>BN.3005</t>
    </r>
    <r>
      <rPr>
        <sz val="12"/>
        <rFont val="Tw Cen MT"/>
        <family val="2"/>
        <charset val="238"/>
      </rPr>
      <t xml:space="preserve"> sárga narancs
</t>
    </r>
    <r>
      <rPr>
        <b/>
        <sz val="12"/>
        <rFont val="Tw Cen MT"/>
        <family val="2"/>
        <charset val="238"/>
      </rPr>
      <t>BN.3012</t>
    </r>
    <r>
      <rPr>
        <sz val="12"/>
        <rFont val="Tw Cen MT"/>
        <family val="2"/>
        <charset val="238"/>
      </rPr>
      <t xml:space="preserve"> narancs
</t>
    </r>
    <r>
      <rPr>
        <b/>
        <sz val="12"/>
        <rFont val="Tw Cen MT"/>
        <family val="2"/>
        <charset val="238"/>
      </rPr>
      <t>BN.3013</t>
    </r>
    <r>
      <rPr>
        <sz val="12"/>
        <rFont val="Tw Cen MT"/>
        <family val="2"/>
        <charset val="238"/>
      </rPr>
      <t xml:space="preserve"> napsárga
</t>
    </r>
    <r>
      <rPr>
        <b/>
        <sz val="12"/>
        <rFont val="Tw Cen MT"/>
        <family val="2"/>
        <charset val="238"/>
      </rPr>
      <t>BN.4017</t>
    </r>
    <r>
      <rPr>
        <sz val="12"/>
        <rFont val="Tw Cen MT"/>
        <family val="2"/>
        <charset val="238"/>
      </rPr>
      <t xml:space="preserve"> borvörös
</t>
    </r>
    <r>
      <rPr>
        <b/>
        <sz val="12"/>
        <rFont val="Tw Cen MT"/>
        <family val="2"/>
        <charset val="238"/>
      </rPr>
      <t/>
    </r>
  </si>
  <si>
    <r>
      <t>BN.4037</t>
    </r>
    <r>
      <rPr>
        <sz val="12"/>
        <rFont val="Tw Cen MT"/>
        <family val="2"/>
        <charset val="238"/>
      </rPr>
      <t xml:space="preserve"> lazacvörös
</t>
    </r>
    <r>
      <rPr>
        <b/>
        <sz val="12"/>
        <rFont val="Tw Cen MT"/>
        <family val="2"/>
        <charset val="238"/>
      </rPr>
      <t>BN.5004</t>
    </r>
    <r>
      <rPr>
        <sz val="12"/>
        <rFont val="Tw Cen MT"/>
        <family val="2"/>
        <charset val="238"/>
      </rPr>
      <t xml:space="preserve"> s.bíbor
</t>
    </r>
    <r>
      <rPr>
        <b/>
        <sz val="12"/>
        <rFont val="Tw Cen MT"/>
        <family val="2"/>
        <charset val="238"/>
      </rPr>
      <t>BN.5096</t>
    </r>
    <r>
      <rPr>
        <sz val="12"/>
        <rFont val="Tw Cen MT"/>
        <family val="2"/>
        <charset val="238"/>
      </rPr>
      <t xml:space="preserve"> ibolyalila
</t>
    </r>
    <r>
      <rPr>
        <b/>
        <sz val="12"/>
        <rFont val="Tw Cen MT"/>
        <family val="2"/>
        <charset val="238"/>
      </rPr>
      <t>BN.6006</t>
    </r>
    <r>
      <rPr>
        <sz val="12"/>
        <rFont val="Tw Cen MT"/>
        <family val="2"/>
        <charset val="238"/>
      </rPr>
      <t xml:space="preserve"> pasztellkék
</t>
    </r>
    <r>
      <rPr>
        <b/>
        <sz val="12"/>
        <rFont val="Tw Cen MT"/>
        <family val="2"/>
        <charset val="238"/>
      </rPr>
      <t>BN.6011</t>
    </r>
    <r>
      <rPr>
        <sz val="12"/>
        <rFont val="Tw Cen MT"/>
        <family val="2"/>
        <charset val="238"/>
      </rPr>
      <t xml:space="preserve"> égszínkék
</t>
    </r>
    <r>
      <rPr>
        <b/>
        <sz val="12"/>
        <rFont val="Tw Cen MT"/>
        <family val="2"/>
        <charset val="238"/>
      </rPr>
      <t>BN.6015</t>
    </r>
    <r>
      <rPr>
        <sz val="12"/>
        <rFont val="Tw Cen MT"/>
        <family val="2"/>
        <charset val="238"/>
      </rPr>
      <t xml:space="preserve"> tengerkék
</t>
    </r>
    <r>
      <rPr>
        <b/>
        <sz val="12"/>
        <rFont val="Tw Cen MT"/>
        <family val="2"/>
        <charset val="238"/>
      </rPr>
      <t>BN.6071</t>
    </r>
    <r>
      <rPr>
        <sz val="12"/>
        <rFont val="Tw Cen MT"/>
        <family val="2"/>
        <charset val="238"/>
      </rPr>
      <t xml:space="preserve"> királykék
</t>
    </r>
    <r>
      <rPr>
        <b/>
        <sz val="12"/>
        <rFont val="Tw Cen MT"/>
        <family val="2"/>
        <charset val="238"/>
      </rPr>
      <t>BN.6098</t>
    </r>
    <r>
      <rPr>
        <sz val="12"/>
        <rFont val="Tw Cen MT"/>
        <family val="2"/>
        <charset val="238"/>
      </rPr>
      <t xml:space="preserve"> berlini kék</t>
    </r>
  </si>
  <si>
    <r>
      <t>BN.7008</t>
    </r>
    <r>
      <rPr>
        <sz val="12"/>
        <rFont val="Tw Cen MT"/>
        <family val="2"/>
        <charset val="238"/>
      </rPr>
      <t xml:space="preserve"> opálzöld
</t>
    </r>
    <r>
      <rPr>
        <b/>
        <sz val="12"/>
        <rFont val="Tw Cen MT"/>
        <family val="2"/>
        <charset val="238"/>
      </rPr>
      <t>BN.7021</t>
    </r>
    <r>
      <rPr>
        <sz val="12"/>
        <rFont val="Tw Cen MT"/>
        <family val="2"/>
        <charset val="238"/>
      </rPr>
      <t xml:space="preserve"> olívazöld
</t>
    </r>
    <r>
      <rPr>
        <b/>
        <sz val="12"/>
        <rFont val="Tw Cen MT"/>
        <family val="2"/>
        <charset val="238"/>
      </rPr>
      <t>BN.7026</t>
    </r>
    <r>
      <rPr>
        <sz val="12"/>
        <rFont val="Tw Cen MT"/>
        <family val="2"/>
        <charset val="238"/>
      </rPr>
      <t xml:space="preserve"> türkiz
</t>
    </r>
    <r>
      <rPr>
        <b/>
        <sz val="12"/>
        <rFont val="Tw Cen MT"/>
        <family val="2"/>
        <charset val="238"/>
      </rPr>
      <t>BN.7029</t>
    </r>
    <r>
      <rPr>
        <sz val="12"/>
        <rFont val="Tw Cen MT"/>
        <family val="2"/>
        <charset val="238"/>
      </rPr>
      <t xml:space="preserve"> petrol
</t>
    </r>
    <r>
      <rPr>
        <b/>
        <sz val="12"/>
        <rFont val="Tw Cen MT"/>
        <family val="2"/>
        <charset val="238"/>
      </rPr>
      <t>BN.7032</t>
    </r>
    <r>
      <rPr>
        <sz val="12"/>
        <rFont val="Tw Cen MT"/>
        <family val="2"/>
        <charset val="238"/>
      </rPr>
      <t xml:space="preserve"> pasztellzöld
</t>
    </r>
    <r>
      <rPr>
        <b/>
        <sz val="12"/>
        <rFont val="Tw Cen MT"/>
        <family val="2"/>
        <charset val="238"/>
      </rPr>
      <t>BN.7041</t>
    </r>
    <r>
      <rPr>
        <sz val="12"/>
        <rFont val="Tw Cen MT"/>
        <family val="2"/>
        <charset val="238"/>
      </rPr>
      <t xml:space="preserve"> lime-zöld
</t>
    </r>
    <r>
      <rPr>
        <b/>
        <sz val="12"/>
        <rFont val="Tw Cen MT"/>
        <family val="2"/>
        <charset val="238"/>
      </rPr>
      <t>BN.8004</t>
    </r>
    <r>
      <rPr>
        <sz val="12"/>
        <rFont val="Tw Cen MT"/>
        <family val="2"/>
        <charset val="238"/>
      </rPr>
      <t xml:space="preserve"> ezüstszürke
</t>
    </r>
    <r>
      <rPr>
        <b/>
        <sz val="12"/>
        <rFont val="Tw Cen MT"/>
        <family val="2"/>
        <charset val="238"/>
      </rPr>
      <t>BN.8013</t>
    </r>
    <r>
      <rPr>
        <sz val="12"/>
        <rFont val="Tw Cen MT"/>
        <family val="2"/>
        <charset val="238"/>
      </rPr>
      <t xml:space="preserve"> gránitszürke</t>
    </r>
  </si>
  <si>
    <r>
      <t>BN.1008</t>
    </r>
    <r>
      <rPr>
        <sz val="12"/>
        <rFont val="Tw Cen MT"/>
        <family val="2"/>
        <charset val="238"/>
      </rPr>
      <t xml:space="preserve"> szonoma</t>
    </r>
    <r>
      <rPr>
        <b/>
        <sz val="12"/>
        <rFont val="Tw Cen MT"/>
        <family val="2"/>
        <charset val="238"/>
      </rPr>
      <t xml:space="preserve">
BN.4004 </t>
    </r>
    <r>
      <rPr>
        <sz val="12"/>
        <rFont val="Tw Cen MT"/>
        <family val="2"/>
        <charset val="238"/>
      </rPr>
      <t xml:space="preserve">s.narancs
</t>
    </r>
    <r>
      <rPr>
        <b/>
        <sz val="12"/>
        <rFont val="Tw Cen MT"/>
        <family val="2"/>
        <charset val="238"/>
      </rPr>
      <t>BN.4007</t>
    </r>
    <r>
      <rPr>
        <sz val="12"/>
        <rFont val="Tw Cen MT"/>
        <family val="2"/>
        <charset val="238"/>
      </rPr>
      <t xml:space="preserve"> bordó
</t>
    </r>
    <r>
      <rPr>
        <b/>
        <sz val="12"/>
        <rFont val="Tw Cen MT"/>
        <family val="2"/>
        <charset val="238"/>
      </rPr>
      <t>BN.4011</t>
    </r>
    <r>
      <rPr>
        <sz val="12"/>
        <rFont val="Tw Cen MT"/>
        <family val="2"/>
        <charset val="238"/>
      </rPr>
      <t xml:space="preserve"> mélypiros</t>
    </r>
  </si>
  <si>
    <r>
      <t xml:space="preserve">BN.6003 </t>
    </r>
    <r>
      <rPr>
        <sz val="12"/>
        <rFont val="Tw Cen MT"/>
        <family val="2"/>
        <charset val="238"/>
      </rPr>
      <t xml:space="preserve">galambkék
</t>
    </r>
    <r>
      <rPr>
        <b/>
        <sz val="12"/>
        <rFont val="Tw Cen MT"/>
        <family val="2"/>
        <charset val="238"/>
      </rPr>
      <t>BN.6016</t>
    </r>
    <r>
      <rPr>
        <sz val="12"/>
        <rFont val="Tw Cen MT"/>
        <family val="2"/>
        <charset val="238"/>
      </rPr>
      <t xml:space="preserve"> matrózkék
</t>
    </r>
    <r>
      <rPr>
        <b/>
        <sz val="12"/>
        <rFont val="Tw Cen MT"/>
        <family val="2"/>
        <charset val="238"/>
      </rPr>
      <t>BN.7048</t>
    </r>
    <r>
      <rPr>
        <sz val="12"/>
        <rFont val="Tw Cen MT"/>
        <family val="2"/>
        <charset val="238"/>
      </rPr>
      <t xml:space="preserve"> májuszöld
</t>
    </r>
    <r>
      <rPr>
        <sz val="12"/>
        <rFont val="Tw Cen MT"/>
        <family val="2"/>
        <charset val="238"/>
      </rPr>
      <t xml:space="preserve">
</t>
    </r>
  </si>
  <si>
    <t>1202 PN VICENZA
1203 PN VICENZA
1204 PN VICENZA
1205 PN VICENZA</t>
  </si>
  <si>
    <t xml:space="preserve">1202 PN VICENZA </t>
  </si>
  <si>
    <t>1203 PN VICENZA</t>
  </si>
  <si>
    <t>1204 PN VICENZA</t>
  </si>
  <si>
    <t>1205 PN VICENZA</t>
  </si>
  <si>
    <t>▪ pad 2, 3, 4 vagy 5 ülőhellyel
▪ teljes szélesség: 104, 152, 202, 252 cm
▪ festett acél váz
▪ műanyag kagylóülés
▪ választható színek: bézs, csontszín,
   fehér, fekete, kék, narancs,  piros,
   s.barna, s.kék, s.szürke, szürke, zöld
▪ teherbírás: 110 kg/ülőhely</t>
  </si>
  <si>
    <r>
      <rPr>
        <b/>
        <sz val="12.5"/>
        <rFont val="Tw Cen MT"/>
        <family val="2"/>
        <charset val="238"/>
      </rPr>
      <t>SZÁLLÍTÁSI DÍJ.</t>
    </r>
    <r>
      <rPr>
        <sz val="12.5"/>
        <rFont val="Tw Cen MT"/>
        <family val="2"/>
        <charset val="238"/>
      </rPr>
      <t xml:space="preserve"> A megrendelt áruk megrendelőhöz szállításáról jellemzően cégünk gondoskodik, teherautós túrajárataival, amelyek rendszerint hetente legalább egy alkalommal Magyarország valamennyi régiójába eljutnak. A viszonteladó partnerhez szállítás díja nettó 150.000 Ft megrendelési, illetve szállítmány értékig az összérték 6%-a, de legkevesebb 3.300 Ft.  150.000 Ft feletti áruértéknél e szolgáltatás térítésmentes a megrendelő telephelyéig, a teherkocsi mellett, ’rámpánál’ történő átadással. A megrendelő által igényelt postai vagy futáros csomagküldés teljes költsége őt terheli.</t>
    </r>
  </si>
  <si>
    <r>
      <rPr>
        <b/>
        <sz val="12.5"/>
        <rFont val="Tw Cen MT"/>
        <family val="2"/>
        <charset val="238"/>
      </rPr>
      <t xml:space="preserve">VEVŐI CÍMRE SZÁLLÍTÁS. </t>
    </r>
    <r>
      <rPr>
        <sz val="12.5"/>
        <rFont val="Tw Cen MT"/>
        <family val="2"/>
        <charset val="238"/>
      </rPr>
      <t>A viszonteladó partner által megrendelt árukat az ő nevében az ő vásárlójához, illetve harmadik fél címére is kézbesítjük. E szolgáltatás díja nettó 500.000 Ft szállítmányértékig a nettó összérték 3%-a, de legkevesebb 5.000 Ft, míg az 500.000 Ft felettiekre térítésmentes. A vállalás a megadott címen, a teherkocsi mellett, ’rámpánál’ történő áru átadással értendő. Ha a címre szállíttatás futárszolgálat által történik, akkor a fentiek helyett a futár költsége kerül felszámításra.</t>
    </r>
  </si>
  <si>
    <t>▪ formaöntött, poliuretán párnázat
▪ acél vázú korpusz
▪ krómozott, fix magasságú forgótengely
▪ 360°-ban forgatható
▪ 4 ágú, krómozott lábkereszt d.600
▪ műanyag csúszótalpak
▪ teherbírás: 110 kg</t>
  </si>
  <si>
    <t>▪ formaöntött, hideg poliuretán párnázat
▪ fa vázú korpusz
▪ krómozott, fix magasságú forgótengely
▪ 360°-ban forgatható
▪ 4 ágú, krómozott lábkereszt d.600
▪ műanyag csúszótalpak
▪ teherbírás: 110 kg</t>
  </si>
  <si>
    <r>
      <rPr>
        <b/>
        <sz val="9"/>
        <rFont val="Tw Cen MT"/>
        <family val="2"/>
        <charset val="238"/>
      </rPr>
      <t xml:space="preserve">▪ 1D állítható magasságú műanyag karfa
</t>
    </r>
    <r>
      <rPr>
        <sz val="9"/>
        <rFont val="Tw Cen MT"/>
        <family val="2"/>
        <charset val="238"/>
      </rPr>
      <t xml:space="preserve">▪ karfa magassága az ülés szintjétől:
   kb. 165 mm - 230 mm
▪ magasság állítási tartomány: 65 mm,
   5 fokozatban
▪ szélesség állítási tartomány:
   kb. 15 mm, oldalanként
▪ karfa top: 280 x 80 mm
</t>
    </r>
  </si>
  <si>
    <t>KANADANKA karfás</t>
  </si>
  <si>
    <t>0,80 fm</t>
  </si>
  <si>
    <t>2,4m3</t>
  </si>
  <si>
    <t>290</t>
  </si>
  <si>
    <r>
      <t xml:space="preserve">KUBE 100
</t>
    </r>
    <r>
      <rPr>
        <b/>
        <sz val="11"/>
        <rFont val="Tw Cen MT"/>
        <family val="2"/>
        <charset val="238"/>
      </rPr>
      <t>fotel</t>
    </r>
  </si>
  <si>
    <t>1,1m3</t>
  </si>
  <si>
    <t xml:space="preserve">▪ minimál formatervű fotel
▪ fa korpusz, poliuretán párnázat
▪ acél lábazat, porszórt festett kivitel
▪ teherbírás: 110 kg </t>
  </si>
  <si>
    <r>
      <t xml:space="preserve">KUBE 102
</t>
    </r>
    <r>
      <rPr>
        <b/>
        <sz val="11"/>
        <rFont val="Tw Cen MT"/>
        <family val="2"/>
        <charset val="238"/>
      </rPr>
      <t>2-üléses kanapé</t>
    </r>
  </si>
  <si>
    <t>5</t>
  </si>
  <si>
    <t>2,1m3</t>
  </si>
  <si>
    <t>137</t>
  </si>
  <si>
    <t>111</t>
  </si>
  <si>
    <t>▪ minimál formatervű 2-üléses kanapé / szófa
▪ fa korpusz, poliuretán párnázat
▪ acél lábazat, porszórt festett kivitel
▪ teherbírás: 110 kg / ülőhely</t>
  </si>
  <si>
    <r>
      <t xml:space="preserve">KUBE 103
</t>
    </r>
    <r>
      <rPr>
        <b/>
        <sz val="11"/>
        <rFont val="Tw Cen MT"/>
        <family val="2"/>
        <charset val="238"/>
      </rPr>
      <t>3-üléses kanapé</t>
    </r>
  </si>
  <si>
    <t>2,9m3</t>
  </si>
  <si>
    <t>▪ minimál formatervű 3-üléses kanapé / szófa
▪ fa korpusz, poliuretán párnázat
▪ acél lábazat, porszórt festett kivitel
▪ teherbírás: 110 kg / ülőhely</t>
  </si>
  <si>
    <r>
      <t xml:space="preserve">BOB
</t>
    </r>
    <r>
      <rPr>
        <b/>
        <sz val="11"/>
        <rFont val="Tw Cen MT"/>
        <family val="2"/>
        <charset val="238"/>
      </rPr>
      <t>kanapé</t>
    </r>
  </si>
  <si>
    <t>295</t>
  </si>
  <si>
    <t>▪ minimál formatervű kanapé / pamlag
▪ fa korpusz, poliuretán párnázat
▪ műanyag lábak (nem látható)
▪ teherbírás:  330 kg</t>
  </si>
  <si>
    <t>szögletes műanyag
lábkereszt d.660</t>
  </si>
  <si>
    <t>▪ felárként műanyag lábkereszt d.600 helyett
▪ anyag: polietilén
▪ átmérő: 660 mm, görgő csap átmérő: 11 mm</t>
  </si>
  <si>
    <r>
      <t xml:space="preserve">▪ extra magas háttámla fejtámasszal
▪ modern, ergonomikus formaterv
▪ formaöntött szivacspárnázat
▪ 3D karfa puha támfelülettel
▪ szinkronmechanika (antishock)
▪ alu lábkereszt d.680, d.50 parkettagörgők
▪ </t>
    </r>
    <r>
      <rPr>
        <b/>
        <sz val="10"/>
        <rFont val="Tw Cen MT"/>
        <family val="2"/>
        <charset val="238"/>
      </rPr>
      <t>teherbírás: 130 kg</t>
    </r>
    <r>
      <rPr>
        <sz val="10"/>
        <rFont val="Tw Cen MT"/>
        <family val="2"/>
        <charset val="238"/>
      </rPr>
      <t xml:space="preserve">
</t>
    </r>
    <r>
      <rPr>
        <b/>
        <sz val="10"/>
        <rFont val="Tw Cen MT"/>
        <family val="2"/>
        <charset val="238"/>
      </rPr>
      <t>▪ napi használati idő: &gt;10 óra</t>
    </r>
  </si>
  <si>
    <r>
      <t xml:space="preserve">▪ magas háttámla
▪ modern, ergonomikus formaterv
▪ formaöntött szivacspárnázat
▪ 3D karfa, puha támfelület
▪ szinkronmechanika (antishock)
▪ alu lábkereszt d.640, d.50 parkettagörgők
</t>
    </r>
    <r>
      <rPr>
        <b/>
        <sz val="10"/>
        <rFont val="Tw Cen MT"/>
        <family val="2"/>
        <charset val="238"/>
      </rPr>
      <t>▪ teherbírás: 130 kg</t>
    </r>
    <r>
      <rPr>
        <sz val="10"/>
        <rFont val="Tw Cen MT"/>
        <family val="2"/>
        <charset val="238"/>
      </rPr>
      <t xml:space="preserve">
▪ </t>
    </r>
    <r>
      <rPr>
        <b/>
        <sz val="10"/>
        <rFont val="Tw Cen MT"/>
        <family val="2"/>
        <charset val="238"/>
      </rPr>
      <t>napi használati idő: 7-10 óra</t>
    </r>
  </si>
  <si>
    <t>BN, FO, OP</t>
  </si>
  <si>
    <r>
      <t xml:space="preserve">▪ magas, ergonomikus háttámla
▪ ergonomikus ülőlap
▪ műanyag karfa
▪ állítható hintamechanika
▪ műanyag lábkereszt d.680, d.50 görgők
▪ teherbírás: 110 kg
</t>
    </r>
    <r>
      <rPr>
        <b/>
        <sz val="10"/>
        <rFont val="Tw Cen MT"/>
        <family val="2"/>
        <charset val="238"/>
      </rPr>
      <t>▪ napi használati idő: 5-7 óra</t>
    </r>
  </si>
  <si>
    <t>▪ állítható magasságú háttámla (U&amp;D)
▪ szinkronmechanika (antishock)
▪ WAS opció felár nélkül kérhető
▪ WAS+SL opció felára: 3.000 Ft
▪ műanyag lábkereszt d.640, d.50 görgők
▪ teherbírás: 110 kg
▪ napi használati idő: 7-10 óra
▪ mechanika felszerelve</t>
  </si>
  <si>
    <t>ST, OP</t>
  </si>
  <si>
    <t>ZEPPELIN ÁLLÁSKÖNNYÍTŐ</t>
  </si>
  <si>
    <r>
      <t xml:space="preserve">▪ magas háttámla
▪ műanyag karfa
▪ állítható multiblock hintamechanika
▪ krómozott lábkereszt d.700, d.50 görgők
</t>
    </r>
    <r>
      <rPr>
        <b/>
        <sz val="10"/>
        <rFont val="Tw Cen MT"/>
        <family val="2"/>
        <charset val="238"/>
      </rPr>
      <t xml:space="preserve">▪ teherbírás: 140 kg
▪ napi használati idő: 3-5 óra
</t>
    </r>
    <r>
      <rPr>
        <sz val="10"/>
        <rFont val="Tw Cen MT"/>
        <family val="2"/>
        <charset val="238"/>
      </rPr>
      <t>▪ mechanika, karfák és támla felszerelve</t>
    </r>
  </si>
  <si>
    <t>1260 ALLOY PU</t>
  </si>
  <si>
    <t>1260 ALLOY plast</t>
  </si>
  <si>
    <t>választható színek: fekete, szürke, piros, kék</t>
  </si>
  <si>
    <t>90-102</t>
  </si>
  <si>
    <t xml:space="preserve">1041 MEK ergo
antisztatikus
</t>
  </si>
  <si>
    <t>1043 ASYN ergo
antisztatikus</t>
  </si>
  <si>
    <t>C antisztatikus</t>
  </si>
  <si>
    <t>97-110</t>
  </si>
  <si>
    <t>52-65</t>
  </si>
  <si>
    <r>
      <t xml:space="preserve">▪ antisztatikus tulajdonságú forgószék
▪ nem vezető háttámla burkolattal
▪ ergonomikus, dönthető, állítható
  magasságú és mélységű háttámla
▪ karfa nem szerelhető
▪ ergonomikus ülőlap
▪ antisztatikus szövetkárpitozás
▪ krómozott gázlift
▪ krómozott lábkereszt antisztatikus görgőkkel
▪ teherbírás: 110 kg
</t>
    </r>
    <r>
      <rPr>
        <b/>
        <sz val="8"/>
        <rFont val="Tw Cen MT"/>
        <family val="2"/>
        <charset val="238"/>
      </rPr>
      <t>▪ napi használati idő: 5-7 óra</t>
    </r>
    <r>
      <rPr>
        <sz val="8"/>
        <rFont val="Tw Cen MT"/>
        <family val="2"/>
        <charset val="238"/>
      </rPr>
      <t xml:space="preserve">
▪ opció: erősített CP, felára: 3.100 Ft
▪ a terméket kettesével dobozoljuk
▪ a terméket félig szerelve szállítjuk</t>
    </r>
  </si>
  <si>
    <r>
      <t xml:space="preserve">▪ antisztatikus tulajdonságú forgószék
▪ nem vezető háttámla burkolattal
▪ állítható magasságú háttámla (U&amp;D)
▪ karfa nem szerelhető
▪ aszinkron mechanika: 
  az ülőlap és a háttámla dőlésszöge
  egymástól függetlenül állítható
▪ ergonomikus ülőlap
▪ antisztatikus szövetkárpitozás
▪ krómozott lábkereszt antisztatikus görgőkkel
▪ teherbírás: 110 kg
</t>
    </r>
    <r>
      <rPr>
        <b/>
        <sz val="8"/>
        <rFont val="Tw Cen MT"/>
        <family val="2"/>
        <charset val="238"/>
      </rPr>
      <t>▪ napi használati idő: 5-7 óra</t>
    </r>
    <r>
      <rPr>
        <sz val="8"/>
        <rFont val="Tw Cen MT"/>
        <family val="2"/>
        <charset val="238"/>
      </rPr>
      <t xml:space="preserve">
▪ a terméket kettesével dobozoljuk
▪ a terméket félig szerelve szállítjuk</t>
    </r>
  </si>
  <si>
    <t>1048 ASYN ergo antisztatikus</t>
  </si>
  <si>
    <t>antisztatikus</t>
  </si>
  <si>
    <t>választható antisztatikus kárpit színek:
 C.06 kék,
C.11 fekete, C.13 szürke</t>
  </si>
  <si>
    <t>0,115 m3</t>
  </si>
  <si>
    <t>0,9 fm</t>
  </si>
  <si>
    <t>4</t>
  </si>
  <si>
    <r>
      <t xml:space="preserve">• antisztatikus tulajdonságú forgószék
• ergonomikus háttámla és ülőlap
• dönthető, állítható magasságú háttámla
• vezető háttámla burkolat
• antisztatikus szövetkárpitozás
• krómozott gázlift
• karfa szerelhető, de nem antisztatikus
• aszinkron mechanika: az ülőlap és a háttámla dőlésszöge egymástól függetlenül állítható
• krómozott lábkereszt antisztatikus görgőkkel
• teherbírás: 110 kg
</t>
    </r>
    <r>
      <rPr>
        <b/>
        <sz val="8"/>
        <rFont val="Tw Cen MT"/>
        <family val="2"/>
        <charset val="238"/>
      </rPr>
      <t>▪ napi használati idő: 5-7 óra</t>
    </r>
    <r>
      <rPr>
        <sz val="8"/>
        <rFont val="Tw Cen MT"/>
        <family val="2"/>
        <charset val="238"/>
      </rPr>
      <t xml:space="preserve">
</t>
    </r>
  </si>
  <si>
    <t>▪ krómozott acél váz
▪ modern,  műanyag kagylóülés
▪ lyukacsos műanyag háttámla
▪ választható műanyag színek:
   fehér, fekete, homok, narancssárga,   
   piros, sötétkék, szürke, zöld
▪ rakásolható
▪ teherbírás: 110 kg
▪ krómozott szárú, műanyag támfelületű 
  karfa felára: 12.500 Ft
▪ asztalkás karfa felára: 26.700 Ft</t>
  </si>
  <si>
    <t>▪ fekete festett acél váz
▪ kárpitozott háttámla és ülőlap
▪ műanyag karfa
▪ műanyag ülőlap burkolat
▪ rakásolható: 3 db-ig
▪ teherbírás: 110 kg
▪ krómozott váz (TC) felára: 3.900 Ft</t>
  </si>
  <si>
    <t>▪ fekete festett acél váz
▪ hálós háttámla
▪ választható háló színek: fekete, fehér, 
   kék, narancs, piros, szürke, zöld
▪ műanyag karfa
▪ műanyag ülőlap burkolat
▪ rakásolható: 3 db-ig
▪ teherbírás: 110 kg
▪ krómozott váz (TC) felára: 3.900 Ft</t>
  </si>
  <si>
    <t>▪ fekete festett (PN) vagy
   krómozott (PC) acél váz
▪ lyukacsos műanyag háttámla
▪ teli műanyag ülőlap
▪ választható színek:
   bordó, fekete, szürke, s.szürke
▪ rakásolható
▪ teherbírás: 110 kg
▪ műanyag karfa felára: 7.000 Ft</t>
  </si>
  <si>
    <r>
      <t>▪ fekete festett (TN) vagy
   krómozott (TC) acél váz
▪ színes műanyag háttámla és ülőlap,
   kárpitozott rátéttel</t>
    </r>
    <r>
      <rPr>
        <sz val="10"/>
        <color rgb="FFFF0000"/>
        <rFont val="Tw Cen MT"/>
        <family val="2"/>
        <charset val="238"/>
      </rPr>
      <t xml:space="preserve">
</t>
    </r>
    <r>
      <rPr>
        <sz val="10"/>
        <rFont val="Tw Cen MT"/>
        <family val="2"/>
        <charset val="238"/>
      </rPr>
      <t>▪ választható műanyag színek:
   bordó, fekete, szürke, s.szürke
▪ rakásolható
▪ teherbírás: 110 kg
▪ műanyag karfa felára: 7.000 Ft
▪ krómozott váz (TC) felára: 3.000 Ft</t>
    </r>
  </si>
  <si>
    <t xml:space="preserve">▪ pados változat, 2 ülőhellyel
▪ fekete acélváz
▪ fekete (TN) ívelt lábak
▪ szürke (TG) ívelt lábak felára: 18.000 Ft
▪ krómozott (TC) ívelt lábak felára: 25.000 Ft
▪ színes műanyag háttámla és ülőlap,
   kárpitozott rátéttel
▪ választható műanyag színek:
   bordó, fekete, szürke, s.szürke
▪ teherbírás: 110 kg/ülőhely
</t>
  </si>
  <si>
    <t xml:space="preserve">▪ pados változat, 3 ülőhellyel
▪ fekete acélváz
▪ fekete (TN) ívelt lábak
▪ szürke (TG) ívelt lábak felára: 18.000 Ft
▪ krómozott (TC) ívelt lábak felára: 25.000 Ft
▪ színes műanyag háttámla és ülőlap,
   kárpitozott rátéttel
▪ választható műanyag színek:
   bordó, fekete, szürke, s.szürke
▪ teherbírás: 110 kg/ülőhely
</t>
  </si>
  <si>
    <t xml:space="preserve">▪ pados változat, 4 ülőhellyel
▪ fekete acélváz
▪ fekete (TN) ívelt lábak
▪ szürke (TG) ívelt lábak felára: 18.000 Ft
▪ krómozott (TC) ívelt lábak felára: 25.000 Ft
▪ színes műanyag háttámla és ülőlap,
   kárpitozott rátéttel
▪ választható műanyag színek:
   bordó, fekete, szürke, s.szürke
▪ teherbírás: 110 kg/ülőhely
</t>
  </si>
  <si>
    <t>▪ fekete festett (LN) vagy
   krómozott (LC) acél váz
▪ egyéb festett vázszín felára: 1.400 Ft
▪ bükk rétegelt falemez hát- és ülőlap
▪ alap pácszín: bükk
▪ egyéb pácszín felára: projektár
▪ keményített lakkozás felára: 3.000 Ft
▪ rakásolható
▪ teherbírás: 110 kg</t>
  </si>
  <si>
    <t>▪ fekete festett karfás acél váz
▪ egyéb festett vázszín felára: 1.400 Ft
▪ bükk rétegelt falemez hát- és ülőlap
▪ alap pácszín: bükk
▪ egyéb pácszín felára: projektár
▪ keményített lakkozás felára: 3.000 Ft
▪ rakásolható
▪ teherbírás: 110 kg</t>
  </si>
  <si>
    <r>
      <t xml:space="preserve">▪ fekete porszórt, erősített acélváz
▪ egyéb festett vázszín felára: 1.400 Ft
▪ hátlap és ülőlap szivacs: 40 mm
▪ erős rétegelt falemez
   ülőlap és háttámla panel
▪ műanyag ülőlap burkolat
▪ nem rakásolható
▪ bükk rétegelt falemez ülő- és hátlap
   kivitel (1121 LN H)
▪ egyéb pácszín felára: projektár
▪ keményített lakkozás felára: 3.000 Ft
</t>
    </r>
    <r>
      <rPr>
        <b/>
        <sz val="9"/>
        <rFont val="Tw Cen MT"/>
        <family val="2"/>
        <charset val="238"/>
      </rPr>
      <t>▪ teherbírás: 130 kg</t>
    </r>
  </si>
  <si>
    <t>▪ pad 2 kárpitozott ülőhellyel
▪ fekete, egyenes talpú váz
   szintező tappanccsal
▪ egyéb vázszín felára: 4.000 Ft
▪ ívelt talpú váz felára: projektár
▪ hátlap és ülőlap szivacs: 40 mm
▪ erős rétegelt falemez
   ülőlap és háttámla panel
▪ teherbírás: 110 kg/ülőhely</t>
  </si>
  <si>
    <t>▪ pad 3 ülőhellyel
▪ fekete, egyenes talpú acél váz
   szintező tappanccsal
▪ egyéb vázszín felára: 4.000 Ft
▪ ívelt talpú váz felára: projektár
▪ teli (PN) v. lyukacsos műanyag (PN LAYER)
   ülő- és hátlap
▪ teherbírás: 110 kg/ülőhely</t>
  </si>
  <si>
    <t xml:space="preserve">▪ pad 3 kárpitozott ülőhellyel
▪ fekete, egyenes talpú váz
   szintező tappanccsal
▪ egyéb vázszín felára: 4.000 Ft
▪ ívelt talpú váz felára: projektár
▪ hátlap és ülőlap szivacs: 40 mm
▪ erős rétegelt falemez
   ülőlap és háttámla panel
▪ teherbírás: 110 kg/ülőhely
</t>
  </si>
  <si>
    <t>▪ pad 2 ülőhellyel
▪ fekete, egyenes talpú váz
   szintező tappanccsal
▪ egyéb vázszín felára: 4.000 Ft
▪ ívelt talpú váz felára: projektár
▪ rétegelt falemez (LN), teli (PN) vagy
   lyukacsos műanyag (PN LAYER)  ülő- és hátlap
▪ alap pácszín: bükk
▪ egyéb pácszín felára: projektár/ülőhely
▪ keményített lakkozás felára: 3.000 Ft/ülőhely
▪ teherbírás: 110 kg/ülőhely</t>
  </si>
  <si>
    <t>▪ pad 3 ülőhellyel
▪ fekete, egyenes talpú festett acél váz
   szintező tappanccsal
▪ egyéb vázszín felára: 4.000 Ft
▪ ívelt talpú váz felára: projektár
▪ rétegelt falemez ülő- és hátlap panel
▪ alap pácszín: bükk
▪ egyéb pácszín felára: projektár/ülőhely
▪ keményített lakkozás felára: 3.000 Ft/ülőhely
▪ teherbírás: 110 kg/ülőhely</t>
  </si>
  <si>
    <t>▪ festett vagy krómozott acél váz
▪ bükk rétegelt falemez palást
▪ egyéb pácszín felára: projektár
▪ keményített lakkozás felára: 3.000 Ft
▪ rakásolható
▪ teherbírás: 110 kg</t>
  </si>
  <si>
    <t>▪ pad 4 ülőhellyel
▪ fekete, egyenes talpú váz
   szintező tappanccsal
▪ egyéb vázszín felára: 5.000 Ft
▪ ívelt talpú váz felára: projektár
▪ rétegelt falemez (LN), teli (PN) vagy
   lyukacsos műanyag (PN LAYER)  ülő- és hátlap
▪ alap pácszín: bükk
▪ egyéb pácszín felára: projektár/ülőhely
▪ keményített lakkozás felára: 3.000 Ft/ülőhely
▪ teherbírás: 110 kg/ülőhely</t>
  </si>
  <si>
    <t>▪ pad 4 kárpitozott ülőhellyel
▪ fekete, egyenes talpú váz
   szintező tappanccsal
▪ egyéb vázszín felára: 5.000 Ft
▪ ívelt talpú váz felára: projektár
▪ hátlap és ülőlap szivacs: 40 mm
▪ erős rétegelt falemez
   ülőlap és háttámla panel
▪ teherbírás: 110 kg/ülőhely</t>
  </si>
  <si>
    <t>▪ pad 5 ülőhellyel
▪ fekete, egyenes talpú váz
   szintező tappanccsal
▪ egyéb vázszín felára: 5.000 Ft
▪ ívelt talpú váz felára: projektár
▪ rétegelt falemez (LN), teli (PN) vagy
   lyukacsos műanyag (PN LAYER) ülő- és hátlap
▪ alap pácszín: bükk
▪ egyéb pácszín felára: projektár/ülőhely
▪ keményített lakkozás felára: 3.000 Ft/ülőhely
▪ teherbírás: 110 kg/ülőhely</t>
  </si>
  <si>
    <t>▪ pad 5 kárpitozott ülőhellyel
▪ fekete, egyenes talpú váz
   szintező tappanccsal
▪ egyéb vázszín felára: 5.000 Ft
▪ ívelt talpú váz felára: projektár
▪ hátlap és ülőlap szivacs: 40 mm
▪ erős rétegelt falemez
   ülőlap és háttámla panel
▪ teherbírás: 110 kg/ülőhely</t>
  </si>
  <si>
    <t>▪ krómozott acélváz
▪ fekete vagy festett RAL vázzal: -1.400 Ft
▪ bükk rétegelt fapalást, kárpitozott rátét
▪ egyéb pácszín felára: projektár
▪ keményített lakkozás felára: 3.000 Ft
▪ rakásolható
▪ teherbírás: 110 kg</t>
  </si>
  <si>
    <t>▪ pad 2, 3 vagy 4 ülőhellyel
▪ teljes szélesség: 104, 152, 202 cm
▪ fekete, egyenes talpú váz
   szintező tappanccsal
▪ egyéb vázszín felára:
   4.000 Ft, 4.000 Ft, 5.000 Ft
▪ ívelt talpú váz felára: projektár
▪ bükk rétegelt falemez palást
▪ egyéb pácszín felára: projektárt/ülőhely
▪ keményített lakkozás felára:
   3.000 Ft/ülőhely
▪ teherbírás: 110 kg/ülőhely</t>
  </si>
  <si>
    <t>▪ pad 3 ülőhellyel
▪ fekete, egyenes talpú váz
   szintező tappanccsal
▪ egyéb vázszín felára: 4.000 Ft
▪ ívelt talpú váz felára: projektár
▪ bükk rétegelt fapalást, kárpitozott rátét
▪ egyéb pácszín felára: projektár/ülőhely
▪ keményített lakkozás felára:
   3.000 Ft/ülőhely
▪ teherbírás: 110 kg/ülőhely</t>
  </si>
  <si>
    <t>▪ pad 2 ülőhellyel
▪ fekete, egyenes talpú váz
   szintező tappanccsal
▪ egyéb vázszín felára: 4.000 Ft
▪ ívelt talpú váz felára: projektár
▪ bükk rétegelt fapalást, kárpitozott rátét
▪ egyéb pácszín felára: projektár/ülőhely
▪ keményített lakkozás felára:
   3.000 Ft/ülőhely
▪ teherbírás: 110 kg/ülőhely</t>
  </si>
  <si>
    <t>▪ pad 4 ülőhellyel
▪ fekete, egyenes talpú váz
   szintező tappanccsal
▪ egyéb vázszín felára: 5.000 Ft 
▪ ívelt talpú váz felára: projektár
▪ bükk rétegelt fapalást, kárpitozott rátét
▪ egyéb pácszín felára: projektár/ülőhely
▪ keményített lakkozás felára: 3.000 Ft/ülőhely
▪ teherbírás: 110 kg/ülőhely</t>
  </si>
  <si>
    <t>▪ fekete festett acél váz
▪ krómozott váz (TC) felára: 4.000 Ft
▪ egyéb festett vázszín felára: 1.400 Ft
▪ hátlap és ülőlap szivacs: 40 mm
▪ ergonomikus párnázat felára: 2.700 Ft
▪ erős rétegelt falemez
   háttámla és ülőlap panel
▪ műanyag ülőlap burkolat
▪ rakásolható
▪ teherbírás: 110 kg</t>
  </si>
  <si>
    <t xml:space="preserve">▪ stabil, karfás, krómozott acél váz
▪ kárpitozott háttámla és ülőlap
▪ fa karfa rátét pácszínei:
   bükk, cseresznye, dió, wenge
▪ rakásolható: 4 db-ig
▪ teherbírás: 110 kg
 </t>
  </si>
  <si>
    <t>▪ fekete festett (PN) vagy krómozott (PC) acél váz
▪ egyéb vázszín felára: 1.400 Ft
▪ lyukacsos műanyag háttámla és ülőlap
▪ rakásolható
▪ teherbírás: 110 kg</t>
  </si>
  <si>
    <t>▪ fekete festett (PN) vagy krómozott (PC) acél váz
▪ egyéb vázszín felára: 1.400 Ft
▪ teli műanyag háttámla és ülőlap
▪ rakásolható
▪ teherbírás: 110 kg</t>
  </si>
  <si>
    <t>▪ fekete festett acél váz
▪ krómozott váz (TC) felára: 4.000 Ft
▪ egyéb vázszín felára: 1.400 Ft
▪ hátlap szivacs: 25 mm, 
   ülőlap szivacs: 30 mm
▪ erős rétegelt falemez
   háttámla és ülőlap panel
▪ műanyag ülőlap burkolat
▪ rakásolható
▪ teherbírás: 110 kg</t>
  </si>
  <si>
    <t>▪ fekete festett, karfás acél váz
▪ krómozott váz (TC) felára: 5.000 Ft
▪ egyéb vázszín felára: 1.400 Ft
▪ hátlap szivacs: 25 mm,
   ülőlap szivacs: 30 mm
▪ erős rétegelt falemez
   háttámla és ülőlap panel
▪ műanyag ülőlap burkolat
▪ rakásolható
▪ teherbírás: 110 kg</t>
  </si>
  <si>
    <t>20db/szín</t>
  </si>
  <si>
    <t>▪ fehér, fekete vagy krómozott acél váz
▪ műanyag kagylóülés
▪ választható színek:
   bézs, fehér, fekete, téglavörös, sárga
▪ rakásolható
▪ teherbírás: 110 kg</t>
  </si>
  <si>
    <t>szánkótalpas</t>
  </si>
  <si>
    <t>négylábas</t>
  </si>
  <si>
    <t>mesh</t>
  </si>
  <si>
    <t>választható szín: fekete</t>
  </si>
  <si>
    <t>ZOOM PC
ZOOM/S</t>
  </si>
  <si>
    <r>
      <t xml:space="preserve">▪ hálós háttámla
▪ választható színek: fekete, szürke
▪ állítható magasságú, mélységű 
   deréktámasz
▪ a fejtámla 19 cm-rel növeli a magasságot
▪ fekete mesh ülőlap, textilbőr oldalszegély
▪ 3D karfa, krómozott szár, puha támfelület
▪ szinkronmechanika (antishock)
▪ alu lábkereszt d.660
▪ d.50 parkettagörgők
▪ teherbírás: 110 kg
</t>
    </r>
    <r>
      <rPr>
        <b/>
        <sz val="9.5"/>
        <rFont val="Tw Cen MT"/>
        <family val="2"/>
        <charset val="238"/>
      </rPr>
      <t>▪ napi használati idő: 7-10 óra</t>
    </r>
  </si>
  <si>
    <r>
      <t xml:space="preserve">BANKETTSZÉK 15
</t>
    </r>
    <r>
      <rPr>
        <b/>
        <sz val="14"/>
        <rFont val="Tw Cen MT"/>
        <family val="2"/>
        <charset val="238"/>
      </rPr>
      <t>egyszínű kárpit</t>
    </r>
  </si>
  <si>
    <t>váz/kárpitszín kombinációk:
grafit/fekete</t>
  </si>
  <si>
    <r>
      <t xml:space="preserve">▪ különösen masszív,
   három rétegben festett acélváz
▪ szilikon távtartók a lábakon
▪ egyszínű, magas kopásállóságú kárpit
▪ vastag ülőlap szivacs
▪ rakásolható: 18 db-ig
</t>
    </r>
    <r>
      <rPr>
        <b/>
        <sz val="10"/>
        <rFont val="Tw Cen MT"/>
        <family val="2"/>
        <charset val="238"/>
      </rPr>
      <t>▪ teherbírás: 130 kG</t>
    </r>
    <r>
      <rPr>
        <sz val="10"/>
        <rFont val="Tw Cen MT"/>
        <family val="2"/>
        <charset val="238"/>
      </rPr>
      <t xml:space="preserve">
▪ a minimum megrendelési egységnél
   kisebb mennyiség feláras</t>
    </r>
  </si>
  <si>
    <r>
      <t xml:space="preserve">▪ állítható magasságú, magas háttámla
▪ fejtámasz
▪ strapabíró szövet agy bőr kárpit
▪ szélességben állítható karfák
▪ karfába integrált funkciógombok
▪ ergonomikus ülőlap, comfort párnázat
▪ állítható ülésmélység
▪ szinkronmechanika (antishock)
</t>
    </r>
    <r>
      <rPr>
        <b/>
        <sz val="10"/>
        <rFont val="Tw Cen MT"/>
        <family val="2"/>
        <charset val="238"/>
      </rPr>
      <t>▪ teherbírás: 150 kg
▪ napi használati idő: 24 óra</t>
    </r>
    <r>
      <rPr>
        <sz val="10"/>
        <rFont val="Tw Cen MT"/>
        <family val="2"/>
        <charset val="238"/>
      </rPr>
      <t xml:space="preserve">
▪ a terméket készre szerelve szállítjuk
</t>
    </r>
  </si>
  <si>
    <t>A fenti árak 3-5 db-os megrendelés esetén érvényesek, ennél kisebb vagy nagyobb tétel esetén projektár!</t>
  </si>
  <si>
    <t xml:space="preserve">100 fogas </t>
  </si>
  <si>
    <t xml:space="preserve">1204 PN VICENZA </t>
  </si>
  <si>
    <t>ELIX fogas</t>
  </si>
  <si>
    <t xml:space="preserve">MIRO extra </t>
  </si>
  <si>
    <t xml:space="preserve">TAURUS PN LAYER </t>
  </si>
  <si>
    <t xml:space="preserve">101 fogas </t>
  </si>
  <si>
    <t xml:space="preserve">BOSTON standard </t>
  </si>
  <si>
    <t xml:space="preserve">TAURUS TC </t>
  </si>
  <si>
    <t xml:space="preserve">BOSTON/S </t>
  </si>
  <si>
    <t xml:space="preserve">MIRO standard </t>
  </si>
  <si>
    <t>TAURUS TC MAXI</t>
  </si>
  <si>
    <t xml:space="preserve">TAURUS TN </t>
  </si>
  <si>
    <t xml:space="preserve">1030 ZON kárpitozott </t>
  </si>
  <si>
    <t xml:space="preserve">7950/S EWE </t>
  </si>
  <si>
    <t xml:space="preserve">BRAVO LX </t>
  </si>
  <si>
    <t xml:space="preserve">EPIC H </t>
  </si>
  <si>
    <t>PURE net standard</t>
  </si>
  <si>
    <t>TAURUS TN MAXI</t>
  </si>
  <si>
    <t xml:space="preserve">BUFFALO </t>
  </si>
  <si>
    <t>PURE net white</t>
  </si>
  <si>
    <t xml:space="preserve">TAURUS TN MAXI + TA </t>
  </si>
  <si>
    <t>1041 MEK ergo antisztatikus</t>
  </si>
  <si>
    <t xml:space="preserve">AIAX 24 </t>
  </si>
  <si>
    <t xml:space="preserve">TÉRDEPLŐSZÉK </t>
  </si>
  <si>
    <t>1043 ASYN ergo antisztatikus</t>
  </si>
  <si>
    <t xml:space="preserve">CHICAGO </t>
  </si>
  <si>
    <t xml:space="preserve">TEXAS </t>
  </si>
  <si>
    <t xml:space="preserve">CHICAGO/S </t>
  </si>
  <si>
    <t xml:space="preserve">RUBICO 100 </t>
  </si>
  <si>
    <t xml:space="preserve">TEXAS HU </t>
  </si>
  <si>
    <t xml:space="preserve">FELICIA </t>
  </si>
  <si>
    <t>RUBICO 102</t>
  </si>
  <si>
    <t>TEXAS HU SYN</t>
  </si>
  <si>
    <t>1080 ASYN</t>
  </si>
  <si>
    <t>RUBICO 45</t>
  </si>
  <si>
    <t>1080 ASYN ergo</t>
  </si>
  <si>
    <t>RUBICO 90</t>
  </si>
  <si>
    <t xml:space="preserve">TIP TOP PC </t>
  </si>
  <si>
    <t xml:space="preserve">1080 MEK </t>
  </si>
  <si>
    <t>CINEMA 102 TC</t>
  </si>
  <si>
    <t xml:space="preserve">HALIFAX fogas </t>
  </si>
  <si>
    <t xml:space="preserve">MONT MARTRE 100 </t>
  </si>
  <si>
    <t>RUBICO BR 100</t>
  </si>
  <si>
    <t>CINEMA 102 TG</t>
  </si>
  <si>
    <t xml:space="preserve">HAWAII </t>
  </si>
  <si>
    <t>RUBICO BR 102</t>
  </si>
  <si>
    <t>TIP TOP TC</t>
  </si>
  <si>
    <t xml:space="preserve">AOKI style </t>
  </si>
  <si>
    <t>CINEMA 102 TN</t>
  </si>
  <si>
    <t xml:space="preserve">HUFO </t>
  </si>
  <si>
    <t xml:space="preserve">TIP TOP TC net </t>
  </si>
  <si>
    <t xml:space="preserve">AOKI/S </t>
  </si>
  <si>
    <t>ISTRA 01 ASZTAL</t>
  </si>
  <si>
    <t xml:space="preserve">TIP TOP TN </t>
  </si>
  <si>
    <t>ISTRA 02 ASZTAL</t>
  </si>
  <si>
    <t>RUBICO LOUNGE 100</t>
  </si>
  <si>
    <t>TIP TOP TN net</t>
  </si>
  <si>
    <t xml:space="preserve">AVALON </t>
  </si>
  <si>
    <t>ISTRA 03 ASZTAL</t>
  </si>
  <si>
    <t xml:space="preserve">MONTGOMERY XXL </t>
  </si>
  <si>
    <t>RUBICO LOUNGE 102</t>
  </si>
  <si>
    <t xml:space="preserve">TIP TOP/S TN </t>
  </si>
  <si>
    <t xml:space="preserve">1120 TC </t>
  </si>
  <si>
    <t>CINEMA 103 TC</t>
  </si>
  <si>
    <t>ISTRA 04 ASZTAL</t>
  </si>
  <si>
    <t xml:space="preserve">MULBERRY </t>
  </si>
  <si>
    <t>RUBICO SQUARE</t>
  </si>
  <si>
    <t>1120 TN</t>
  </si>
  <si>
    <t>CINEMA 103 TG</t>
  </si>
  <si>
    <t xml:space="preserve">SABINA TC </t>
  </si>
  <si>
    <t>1121 LN H</t>
  </si>
  <si>
    <t xml:space="preserve">1640 ASYN ATHEA </t>
  </si>
  <si>
    <t>CINEMA 103 TN</t>
  </si>
  <si>
    <t xml:space="preserve">JOY </t>
  </si>
  <si>
    <t>ND 1</t>
  </si>
  <si>
    <t xml:space="preserve">TRIO 100 </t>
  </si>
  <si>
    <t>1121 TN H</t>
  </si>
  <si>
    <t>ND 2</t>
  </si>
  <si>
    <t>TRIO 102</t>
  </si>
  <si>
    <t xml:space="preserve">1800 LEI </t>
  </si>
  <si>
    <t>ND 3</t>
  </si>
  <si>
    <t>KUBE 100</t>
  </si>
  <si>
    <t>ND 4</t>
  </si>
  <si>
    <t>TRIO TR1</t>
  </si>
  <si>
    <t xml:space="preserve">1824 LEI </t>
  </si>
  <si>
    <t>BANKETTSZÉK 02</t>
  </si>
  <si>
    <t>CINEMA 104 TC</t>
  </si>
  <si>
    <t xml:space="preserve">KUBE 102 </t>
  </si>
  <si>
    <t xml:space="preserve">SIDE 
oldaltámaszos üléskomfort </t>
  </si>
  <si>
    <t>TRIO TR2</t>
  </si>
  <si>
    <t xml:space="preserve">1850 OMNIA smart </t>
  </si>
  <si>
    <t xml:space="preserve">BANKETTSZÉK 03 </t>
  </si>
  <si>
    <t>CINEMA 104 TG</t>
  </si>
  <si>
    <t>KUBE 103</t>
  </si>
  <si>
    <t xml:space="preserve">NEWDALE </t>
  </si>
  <si>
    <t>TRM táskarugós matrac</t>
  </si>
  <si>
    <t xml:space="preserve">1850 OMNIA standard </t>
  </si>
  <si>
    <t>CINEMA 104 TN</t>
  </si>
  <si>
    <t xml:space="preserve">NOTRE DAME 100 </t>
  </si>
  <si>
    <t xml:space="preserve">SIRIO/S </t>
  </si>
  <si>
    <t xml:space="preserve">1850 OMNIA white </t>
  </si>
  <si>
    <t>BANKETTSZÉK 15</t>
  </si>
  <si>
    <t>NOTRE DAME 102</t>
  </si>
  <si>
    <t xml:space="preserve">SOPRANO 100 </t>
  </si>
  <si>
    <t xml:space="preserve">BASIC lábtámasz </t>
  </si>
  <si>
    <t>NOTRE DAME 103</t>
  </si>
  <si>
    <t>SOPRANO 102</t>
  </si>
  <si>
    <t xml:space="preserve">CINEMA TC </t>
  </si>
  <si>
    <t>NOTRE DAME LOUNGE 100</t>
  </si>
  <si>
    <t>SOPRANO 103</t>
  </si>
  <si>
    <t xml:space="preserve">2130 PC STRIKE </t>
  </si>
  <si>
    <t>CINEMA TN</t>
  </si>
  <si>
    <t xml:space="preserve">NOTRE DAME LOUNGE 102 </t>
  </si>
  <si>
    <t>2130 TC STRIKE</t>
  </si>
  <si>
    <t xml:space="preserve">CINQUE ASYN LX </t>
  </si>
  <si>
    <t>NOTRE DAME LOUNGE 103</t>
  </si>
  <si>
    <t xml:space="preserve">STERLING </t>
  </si>
  <si>
    <t>2170 TC ROCKY</t>
  </si>
  <si>
    <t xml:space="preserve">STERLING fejtámlás </t>
  </si>
  <si>
    <t>2170 TC ROCKY net</t>
  </si>
  <si>
    <t>BIONUR bőrápoló balzsam</t>
  </si>
  <si>
    <t>COLLEGE tréning szék</t>
  </si>
  <si>
    <t xml:space="preserve">OKLAHOMA classic </t>
  </si>
  <si>
    <t>2170 TN ROCKY</t>
  </si>
  <si>
    <t xml:space="preserve">BIONUR folttisztító gél </t>
  </si>
  <si>
    <t>LUCIA MAXI</t>
  </si>
  <si>
    <t>2170 TN ROCKY net</t>
  </si>
  <si>
    <t xml:space="preserve">BISTROT fogas </t>
  </si>
  <si>
    <t>2170/S ROCKY</t>
  </si>
  <si>
    <t xml:space="preserve">PANTERGOS LX </t>
  </si>
  <si>
    <t>2170/S ROCKY net</t>
  </si>
  <si>
    <t xml:space="preserve">1140 ASYN </t>
  </si>
  <si>
    <t xml:space="preserve">2180/S MAGIX </t>
  </si>
  <si>
    <t>BOB kanapé</t>
  </si>
  <si>
    <t xml:space="preserve">DALLAS fogas </t>
  </si>
  <si>
    <t xml:space="preserve">PASO fogas </t>
  </si>
  <si>
    <t xml:space="preserve">SYNERGOS LX </t>
  </si>
  <si>
    <t xml:space="preserve">1158 LC </t>
  </si>
  <si>
    <t xml:space="preserve">BOSTON 24 </t>
  </si>
  <si>
    <t>1158 LN</t>
  </si>
  <si>
    <t xml:space="preserve">2184 MAGIX 4L </t>
  </si>
  <si>
    <t xml:space="preserve">MARKUS </t>
  </si>
  <si>
    <t xml:space="preserve">YPSILON </t>
  </si>
  <si>
    <t xml:space="preserve">1158 TLC </t>
  </si>
  <si>
    <t>BOSTON behúzás
ülőlapon és támlán</t>
  </si>
  <si>
    <t xml:space="preserve">DYNA net </t>
  </si>
  <si>
    <t xml:space="preserve">MEGANE </t>
  </si>
  <si>
    <t xml:space="preserve">PISSARRO karfás </t>
  </si>
  <si>
    <t xml:space="preserve">SZÉKALÁTÉT </t>
  </si>
  <si>
    <t xml:space="preserve">ZEN </t>
  </si>
  <si>
    <t xml:space="preserve">5500 XXL </t>
  </si>
  <si>
    <t xml:space="preserve">BOSTON extra </t>
  </si>
  <si>
    <t>ECLIPSE H</t>
  </si>
  <si>
    <t xml:space="preserve">MEGANE LX </t>
  </si>
  <si>
    <t xml:space="preserve">PIXEL </t>
  </si>
  <si>
    <t>1202 PN VICENZA</t>
  </si>
  <si>
    <t xml:space="preserve">BOSTON H extra </t>
  </si>
  <si>
    <t>ECLIPSE net</t>
  </si>
  <si>
    <t>ZOOM PC</t>
  </si>
  <si>
    <t>BOSTON két színű kárpitozás</t>
  </si>
  <si>
    <t xml:space="preserve">MIRO 4L </t>
  </si>
  <si>
    <t>ZOOM/S</t>
  </si>
  <si>
    <t xml:space="preserve">   T A R T A L O M J E G Y Z É K</t>
  </si>
  <si>
    <t>fekete váz fejtámlás</t>
  </si>
  <si>
    <t>fehér váz fejtámlás</t>
  </si>
  <si>
    <t>*színek egyeztetés szerint</t>
  </si>
  <si>
    <t>41-52</t>
  </si>
  <si>
    <t>ÁLLÁSKÖNNYÍTŐ, összecs.</t>
  </si>
  <si>
    <t>váz/kárpitszín kombinációk:
óarany/karamell, ezüst/kék, ezüst/fekete, arany/piros</t>
  </si>
  <si>
    <t>szürke váz felára</t>
  </si>
  <si>
    <t>háló színek: fekete, szürke</t>
  </si>
  <si>
    <t>121-131</t>
  </si>
  <si>
    <t>40-50</t>
  </si>
  <si>
    <t xml:space="preserve"> - </t>
  </si>
  <si>
    <r>
      <t>▪ állítható magasságú, hálós, ergonomikus háttámla és ülés, állítható ülésmélység, előre dőnthető háttámla (</t>
    </r>
    <r>
      <rPr>
        <sz val="7"/>
        <rFont val="Tw Cen MT"/>
        <family val="2"/>
        <charset val="238"/>
      </rPr>
      <t>8</t>
    </r>
    <r>
      <rPr>
        <sz val="8"/>
        <rFont val="Tw Cen MT"/>
        <family val="2"/>
        <charset val="238"/>
      </rPr>
      <t>°) és ülőlap (</t>
    </r>
    <r>
      <rPr>
        <sz val="7"/>
        <rFont val="Tw Cen MT"/>
        <family val="2"/>
        <charset val="238"/>
      </rPr>
      <t>2</t>
    </r>
    <r>
      <rPr>
        <sz val="8"/>
        <rFont val="Tw Cen MT"/>
        <family val="2"/>
        <charset val="238"/>
      </rPr>
      <t xml:space="preserve">°)
▪ ergonomikus, állítható keménységű deréktámasz
▪ 2D fejtámla: magasság, dőlésszög
▪ 5D karfa: magasság, szélesség, forgatható, előre-hátra + függőlegesen dönthető könyöktámasz, puha támfelület
▪ 5 pontos szinkronmechanika (antishock)
▪ alu lábkereszt d.640, d.65 parkettagörgők
▪ teherbírás: 150 kg
▪ </t>
    </r>
    <r>
      <rPr>
        <b/>
        <sz val="8"/>
        <rFont val="Tw Cen MT"/>
        <family val="2"/>
        <charset val="238"/>
      </rPr>
      <t>napi használati idő: &gt;10 óra</t>
    </r>
    <r>
      <rPr>
        <sz val="8"/>
        <rFont val="Tw Cen MT"/>
        <family val="2"/>
        <charset val="238"/>
      </rPr>
      <t xml:space="preserve">
▪ alapértelmezetten lapraszerelve szállítjuk</t>
    </r>
  </si>
  <si>
    <t>szürke váz</t>
  </si>
  <si>
    <t>háló színek: fekete, szürke, kék, zöld, pink</t>
  </si>
  <si>
    <t>119-132</t>
  </si>
  <si>
    <r>
      <t>▪ állítható magasságú, hálós háttámla
▪ előre dőnthető háttámla (8°) és ülőlap (2°) 
▪ 3D fejtámla: magasság, dőlésszög, csúszka
▪ ergonomikus, állítható puhaságú deréktámasz
▪ 5D karfa: magasság, szélesség, forgatható, előre-hátra + függőlegesen dönthető könyöktámasz, puha támfelület
▪ hálós ülőlap, állítható ülésmélység
▪ 5 pontos szinkronmechanika (antishock)
▪ alu lábkereszt d.640, d.60 parkettagörgők</t>
    </r>
    <r>
      <rPr>
        <sz val="8"/>
        <color theme="1"/>
        <rFont val="Tw Cen MT"/>
        <family val="2"/>
        <charset val="238"/>
      </rPr>
      <t xml:space="preserve">
▪ teherbírás: 110 kg
▪ </t>
    </r>
    <r>
      <rPr>
        <b/>
        <sz val="8"/>
        <color theme="1"/>
        <rFont val="Tw Cen MT"/>
        <family val="2"/>
        <charset val="238"/>
      </rPr>
      <t>napi használati idő: &gt;10 óra</t>
    </r>
    <r>
      <rPr>
        <sz val="8"/>
        <color theme="1"/>
        <rFont val="Tw Cen MT"/>
        <family val="2"/>
        <charset val="238"/>
      </rPr>
      <t xml:space="preserve">
▪ alapértelmezetten lapraszerelve szállítjuk</t>
    </r>
  </si>
  <si>
    <t>POFIT II</t>
  </si>
  <si>
    <t>elektromos vezérlés felára</t>
  </si>
  <si>
    <t>40-49</t>
  </si>
  <si>
    <t>41-44</t>
  </si>
  <si>
    <r>
      <rPr>
        <sz val="8"/>
        <rFont val="Tw Cen MT"/>
        <family val="2"/>
        <charset val="238"/>
      </rPr>
      <t xml:space="preserve">▪ ergonomikus, a gerinc szerkezetét tükröző, 
7 ponton rögzíthető deréktámasz
▪ előre dőnthető háttámla (8°) és ülőlap (2°) 
▪ 3D fejtámla: magasság, dőlésszög, oldalra billenés
▪ 5D karfa: magasság, szélesség, forgatható, előre-hátra + függőlegesen dönthető könyöktámasz, puha támfelülettel
▪ üvegszálas műanyag keretre feszített hálós ülő- és hátlap
▪ 5 pontos szinkronmechanika (antishock), állítható ülésmélység
▪ alu lábkereszt d.640, d.60  parkettagörgők
▪ teherbírás: 110 kg
▪ </t>
    </r>
    <r>
      <rPr>
        <b/>
        <sz val="8"/>
        <rFont val="Tw Cen MT"/>
        <family val="2"/>
        <charset val="238"/>
      </rPr>
      <t>napi használati idő: &gt;10 óra</t>
    </r>
    <r>
      <rPr>
        <sz val="10"/>
        <rFont val="Tw Cen MT"/>
        <family val="2"/>
        <charset val="238"/>
      </rPr>
      <t xml:space="preserve">
</t>
    </r>
    <r>
      <rPr>
        <sz val="7"/>
        <rFont val="Tw Cen MT"/>
        <family val="2"/>
        <charset val="238"/>
      </rPr>
      <t>▪ szenzoros kivitel: észleli és jelzi a helytelen testtartást,
   ill. statisztikát készít, így segíti a felhasználót az
   egészségesebb ülésben</t>
    </r>
    <r>
      <rPr>
        <sz val="10"/>
        <rFont val="Tw Cen MT"/>
        <family val="2"/>
        <charset val="238"/>
      </rPr>
      <t xml:space="preserve">
</t>
    </r>
  </si>
  <si>
    <t xml:space="preserve">▪ krómozott acél váz 
▪ rugalmas, karfás, műanyag kagylóülés
▪ választható színek: mustársárga, terrakotta, drapp, 
   zöld, kék, fehér, szürke, fekete
▪ 3 féle kárpitozási kivitel, kárpit egyeztetés szerint
▪ rakásolható
▪ teherbírás: 110 kg
</t>
  </si>
  <si>
    <t>▪ rugalmas, karfás, műanyag kagylóülés
▪ választható színek: mustársárga, terrakotta, drapp, 
   zöld, kék, fehér, szürke, fekete
▪ krómozott gázlift
▪ polírozott alumínium lábkereszt,
   d.65 görgők
▪ 3 féle kárpitozási kivitel, kárpit egyeztetés szerint
▪ teherbírás: 110 kg</t>
  </si>
  <si>
    <t>▪ krómozott huzalváz 
▪ rugalmas, karfás, műanyag kagylóülés
▪ választható színek: mustársárga, terrakotta, drapp, 
   zöld, kék, fehér, szürke, fekete
▪ 3 féle kárpitozási kivitel, kárpit egyeztetés szerint
▪ rakásolható
▪ teherbírás: 110 kg</t>
  </si>
  <si>
    <t>▪ krómozott, magasított huzalváz lábtartóval
▪ rugalmas, karfás, műanyag kagylóülés
▪ választható színek: mustársárga, terrakotta, drapp, 
   zöld, kék, fehér, szürke, fekete
▪ 3 féle kárpitozási kivitel, kárpit egyeztetés szerint
▪ rakásolható
▪ teherbírás: 110 kg</t>
  </si>
  <si>
    <t>98-109</t>
  </si>
  <si>
    <t>▪ szögletes retro formatervű fotel
▪ fa korpusz, poliuretán párnázat
▪ fa lábak (alapértelmezett),
   pácszínek: bükk, dió, mahagóni
▪ alu láb felára (4 db): 7.000 Ft
▪ teherbírás: 110 kg</t>
  </si>
  <si>
    <t>▪ 2-üléses kanapé
▪ szögletes retro formaterv
▪ fa korpusz, poliuretán párnázat
▪ fa lábak (alapértelmezett),
   pácszínek: bükk, dió, mahagóni
▪ alu láb felára (4 db): 7.000 Ft
▪ teherbírás: 100 kg/ülőhely</t>
  </si>
  <si>
    <t>▪ 3-üléses kanapé
▪ szögletes retro formaterv
▪ fa korpusz, poliuretán párnázat
▪ fa lábak (alapértelmezett),
   pácszínek: bükk, dió, mahagóni
▪ alu láb felára (4 db): 7.000 Ft
▪ teherbírás: 100 kg/ülőhely</t>
  </si>
  <si>
    <t>VIS</t>
  </si>
  <si>
    <t>VIM</t>
  </si>
  <si>
    <r>
      <t>VIS.01</t>
    </r>
    <r>
      <rPr>
        <sz val="12"/>
        <rFont val="Tw Cen MT"/>
        <family val="2"/>
        <charset val="238"/>
      </rPr>
      <t xml:space="preserve"> v.szürke</t>
    </r>
    <r>
      <rPr>
        <b/>
        <sz val="12"/>
        <rFont val="Tw Cen MT"/>
        <family val="2"/>
        <charset val="238"/>
      </rPr>
      <t xml:space="preserve">
VIS.02</t>
    </r>
    <r>
      <rPr>
        <sz val="12"/>
        <rFont val="Tw Cen MT"/>
        <family val="2"/>
        <charset val="238"/>
      </rPr>
      <t xml:space="preserve"> drapp</t>
    </r>
    <r>
      <rPr>
        <b/>
        <sz val="12"/>
        <rFont val="Tw Cen MT"/>
        <family val="2"/>
        <charset val="238"/>
      </rPr>
      <t xml:space="preserve">
VIS.05</t>
    </r>
    <r>
      <rPr>
        <sz val="12"/>
        <rFont val="Tw Cen MT"/>
        <family val="2"/>
        <charset val="238"/>
      </rPr>
      <t xml:space="preserve"> s.szürke</t>
    </r>
  </si>
  <si>
    <r>
      <t>VIM.101</t>
    </r>
    <r>
      <rPr>
        <sz val="12"/>
        <rFont val="Tw Cen MT"/>
        <family val="2"/>
        <charset val="238"/>
      </rPr>
      <t xml:space="preserve"> v.szürke</t>
    </r>
    <r>
      <rPr>
        <b/>
        <sz val="12"/>
        <rFont val="Tw Cen MT"/>
        <family val="2"/>
        <charset val="238"/>
      </rPr>
      <t xml:space="preserve">
VIM 102</t>
    </r>
    <r>
      <rPr>
        <sz val="12"/>
        <rFont val="Tw Cen MT"/>
        <family val="2"/>
        <charset val="238"/>
      </rPr>
      <t xml:space="preserve"> drapp</t>
    </r>
    <r>
      <rPr>
        <b/>
        <sz val="12"/>
        <rFont val="Tw Cen MT"/>
        <family val="2"/>
        <charset val="238"/>
      </rPr>
      <t xml:space="preserve">
VIM.105</t>
    </r>
    <r>
      <rPr>
        <sz val="12"/>
        <rFont val="Tw Cen MT"/>
        <family val="2"/>
        <charset val="238"/>
      </rPr>
      <t xml:space="preserve"> s.szürke
</t>
    </r>
    <r>
      <rPr>
        <b/>
        <sz val="12"/>
        <rFont val="Tw Cen MT"/>
        <family val="2"/>
        <charset val="238"/>
      </rPr>
      <t>VIM.108</t>
    </r>
    <r>
      <rPr>
        <sz val="12"/>
        <rFont val="Tw Cen MT"/>
        <family val="2"/>
        <charset val="238"/>
      </rPr>
      <t xml:space="preserve"> okker</t>
    </r>
  </si>
  <si>
    <r>
      <t>VIM.112</t>
    </r>
    <r>
      <rPr>
        <sz val="12"/>
        <rFont val="Tw Cen MT"/>
        <family val="2"/>
        <charset val="238"/>
      </rPr>
      <t xml:space="preserve"> piros</t>
    </r>
    <r>
      <rPr>
        <b/>
        <sz val="12"/>
        <rFont val="Tw Cen MT"/>
        <family val="2"/>
        <charset val="238"/>
      </rPr>
      <t xml:space="preserve">
VIM.116</t>
    </r>
    <r>
      <rPr>
        <sz val="12"/>
        <rFont val="Tw Cen MT"/>
        <family val="2"/>
        <charset val="238"/>
      </rPr>
      <t xml:space="preserve"> v.kék</t>
    </r>
    <r>
      <rPr>
        <b/>
        <sz val="12"/>
        <rFont val="Tw Cen MT"/>
        <family val="2"/>
        <charset val="238"/>
      </rPr>
      <t xml:space="preserve">
VIM.120</t>
    </r>
    <r>
      <rPr>
        <sz val="12"/>
        <rFont val="Tw Cen MT"/>
        <family val="2"/>
        <charset val="238"/>
      </rPr>
      <t xml:space="preserve"> szürkéskék</t>
    </r>
    <r>
      <rPr>
        <b/>
        <sz val="12"/>
        <rFont val="Tw Cen MT"/>
        <family val="2"/>
        <charset val="238"/>
      </rPr>
      <t xml:space="preserve">
VIM.123</t>
    </r>
    <r>
      <rPr>
        <sz val="12"/>
        <rFont val="Tw Cen MT"/>
        <family val="2"/>
        <charset val="238"/>
      </rPr>
      <t xml:space="preserve"> kék</t>
    </r>
  </si>
  <si>
    <r>
      <t>VIM.126</t>
    </r>
    <r>
      <rPr>
        <sz val="12"/>
        <rFont val="Tw Cen MT"/>
        <family val="2"/>
        <charset val="238"/>
      </rPr>
      <t xml:space="preserve"> fűzöld</t>
    </r>
    <r>
      <rPr>
        <b/>
        <sz val="12"/>
        <rFont val="Tw Cen MT"/>
        <family val="2"/>
        <charset val="238"/>
      </rPr>
      <t xml:space="preserve">
VIM.127</t>
    </r>
    <r>
      <rPr>
        <sz val="12"/>
        <rFont val="Tw Cen MT"/>
        <family val="2"/>
        <charset val="238"/>
      </rPr>
      <t xml:space="preserve"> s.zöld</t>
    </r>
  </si>
  <si>
    <t>Visual</t>
  </si>
  <si>
    <t>Visual Melange</t>
  </si>
  <si>
    <t>462 ± 5%</t>
  </si>
  <si>
    <t>késleltetett égésű EN 1021 1/2</t>
  </si>
  <si>
    <r>
      <t xml:space="preserve">VIS.08 </t>
    </r>
    <r>
      <rPr>
        <sz val="12"/>
        <rFont val="Tw Cen MT"/>
        <family val="2"/>
        <charset val="238"/>
      </rPr>
      <t>okker</t>
    </r>
    <r>
      <rPr>
        <b/>
        <sz val="12"/>
        <rFont val="Tw Cen MT"/>
        <family val="2"/>
        <charset val="238"/>
      </rPr>
      <t xml:space="preserve">
VIS.12</t>
    </r>
    <r>
      <rPr>
        <sz val="12"/>
        <rFont val="Tw Cen MT"/>
        <family val="2"/>
        <charset val="238"/>
      </rPr>
      <t xml:space="preserve"> piros</t>
    </r>
    <r>
      <rPr>
        <b/>
        <sz val="12"/>
        <rFont val="Tw Cen MT"/>
        <family val="2"/>
        <charset val="238"/>
      </rPr>
      <t xml:space="preserve">
VIS.16</t>
    </r>
    <r>
      <rPr>
        <sz val="12"/>
        <rFont val="Tw Cen MT"/>
        <family val="2"/>
        <charset val="238"/>
      </rPr>
      <t xml:space="preserve"> v.kék</t>
    </r>
  </si>
  <si>
    <r>
      <t xml:space="preserve">VIS.20 </t>
    </r>
    <r>
      <rPr>
        <sz val="12"/>
        <rFont val="Tw Cen MT"/>
        <family val="2"/>
        <charset val="238"/>
      </rPr>
      <t>szürkéskék</t>
    </r>
    <r>
      <rPr>
        <b/>
        <sz val="12"/>
        <rFont val="Tw Cen MT"/>
        <family val="2"/>
        <charset val="238"/>
      </rPr>
      <t xml:space="preserve">
VIS.26</t>
    </r>
    <r>
      <rPr>
        <sz val="12"/>
        <rFont val="Tw Cen MT"/>
        <family val="2"/>
        <charset val="238"/>
      </rPr>
      <t xml:space="preserve"> fűzöld</t>
    </r>
    <r>
      <rPr>
        <b/>
        <sz val="12"/>
        <rFont val="Tw Cen MT"/>
        <family val="2"/>
        <charset val="238"/>
      </rPr>
      <t xml:space="preserve">
</t>
    </r>
  </si>
  <si>
    <t>BN (sb), NM, OP, VIS, VIM</t>
  </si>
  <si>
    <t>BN (sb), NM, TAM, VIS, VIM</t>
  </si>
  <si>
    <t>TAM, VIS, VIM</t>
  </si>
  <si>
    <t>BN (sb), NM, OP, TAM, VIS, VIM</t>
  </si>
  <si>
    <t>TAM. VIS, VIM</t>
  </si>
  <si>
    <t>FO, OP, VIS, VIM</t>
  </si>
  <si>
    <t>félig kárpitozott
(AV, MS, BA, BN, SW)</t>
  </si>
  <si>
    <t>pác</t>
  </si>
  <si>
    <t>mikroplüss*</t>
  </si>
  <si>
    <t>textilbőr*</t>
  </si>
  <si>
    <t>▪natúr favázas, karfás szék
▪ kárpitozott háttámla és ülőlap
▪ rakásolható
▪ választható pácszínek (feláras):
 cseresznye, dió, fehér, fekete, tölgy, wenge, mahagóni
▪ teherbírás: 110 kg</t>
  </si>
  <si>
    <t>multiblock felár</t>
  </si>
  <si>
    <t>BER, ERA (min. 10 db-tól)</t>
  </si>
  <si>
    <t>SYN, MED (min. 10 db-tól)</t>
  </si>
  <si>
    <t>BER</t>
  </si>
  <si>
    <t>ERA</t>
  </si>
  <si>
    <t>SYN</t>
  </si>
  <si>
    <t>MED</t>
  </si>
  <si>
    <t>Berta</t>
  </si>
  <si>
    <t>Era</t>
  </si>
  <si>
    <t>Medley</t>
  </si>
  <si>
    <t>Synergy</t>
  </si>
  <si>
    <t>320 ± 5%</t>
  </si>
  <si>
    <t>364 ± 5%</t>
  </si>
  <si>
    <t>400 ± 5%</t>
  </si>
  <si>
    <t>150 000 ciklus</t>
  </si>
  <si>
    <t>95% gyapjú, 5% PO</t>
  </si>
  <si>
    <t>75 000 ciklus</t>
  </si>
  <si>
    <t>▪ rugó-mechanikás háttámla
▪ magas üléskomfort
▪ szürke festett acél váz, d.40 görgők
▪ hálós háttámla
▪ hideghabos, formatartó üléspárna
▪ fix kartámasz
▪ vízszintesen rakásolható
▪ teherbírás: 110 kg</t>
  </si>
  <si>
    <t>Színek egyeztetés szerint (min. 10db/szín-től rendelhető). Színek megtekinthetőek itt!</t>
  </si>
  <si>
    <t>Színek egyeztetés szerint (min. 10db/szín-től rendelhető) Színek megtekinthetőek itt!</t>
  </si>
  <si>
    <t>▪ krómozott (PC) vagy
   festett szürke (PG) acél váz
▪ műanyag kagylóülés
▪ választható színek:
   fehér, fekete, kék, szürke, v.zöld
▪ rakásolható
▪ teherbírás: 110 kg</t>
  </si>
  <si>
    <r>
      <t xml:space="preserve">▪ pad 2 ülőhellyel
▪ fekete festett acél váz
▪ fekete </t>
    </r>
    <r>
      <rPr>
        <sz val="8"/>
        <rFont val="Tw Cen MT"/>
        <family val="2"/>
        <charset val="238"/>
      </rPr>
      <t xml:space="preserve">(N) </t>
    </r>
    <r>
      <rPr>
        <sz val="10"/>
        <rFont val="Tw Cen MT"/>
        <family val="2"/>
        <charset val="238"/>
      </rPr>
      <t>vagy krómozott</t>
    </r>
    <r>
      <rPr>
        <sz val="8"/>
        <rFont val="Tw Cen MT"/>
        <family val="2"/>
        <charset val="238"/>
      </rPr>
      <t xml:space="preserve"> (C) </t>
    </r>
    <r>
      <rPr>
        <sz val="10"/>
        <rFont val="Tw Cen MT"/>
        <family val="2"/>
        <charset val="238"/>
      </rPr>
      <t xml:space="preserve">ívelt lábak
▪ műanyag kagylóülés
▪ választható színek:
   fehér, fekete, kék, szürke, v.zöld
▪ teherbírás: 110 kg/ülőhely
</t>
    </r>
  </si>
  <si>
    <r>
      <t xml:space="preserve">▪ pad 3 ülőhellyel
▪ fekete festett acél váz
▪ fekete </t>
    </r>
    <r>
      <rPr>
        <sz val="8"/>
        <rFont val="Tw Cen MT"/>
        <family val="2"/>
        <charset val="238"/>
      </rPr>
      <t xml:space="preserve">(N) </t>
    </r>
    <r>
      <rPr>
        <sz val="10"/>
        <rFont val="Tw Cen MT"/>
        <family val="2"/>
        <charset val="238"/>
      </rPr>
      <t>vagy krómozott</t>
    </r>
    <r>
      <rPr>
        <sz val="8"/>
        <rFont val="Tw Cen MT"/>
        <family val="2"/>
        <charset val="238"/>
      </rPr>
      <t xml:space="preserve"> (C) </t>
    </r>
    <r>
      <rPr>
        <sz val="10"/>
        <rFont val="Tw Cen MT"/>
        <family val="2"/>
        <charset val="238"/>
      </rPr>
      <t>ívelt lábak
▪ műanyag kagylóülés
▪ választható színek:
   fehér, fekete, kék, szürke, v.zöld
▪ teherbírás: 110 kg/ülőhely</t>
    </r>
  </si>
  <si>
    <r>
      <t xml:space="preserve">▪ pad 4 ülőhellyel
▪ fekete festett acél váz
▪ fekete </t>
    </r>
    <r>
      <rPr>
        <sz val="8"/>
        <rFont val="Tw Cen MT"/>
        <family val="2"/>
        <charset val="238"/>
      </rPr>
      <t xml:space="preserve">(N) </t>
    </r>
    <r>
      <rPr>
        <sz val="10"/>
        <rFont val="Tw Cen MT"/>
        <family val="2"/>
        <charset val="238"/>
      </rPr>
      <t>vagy krómozott</t>
    </r>
    <r>
      <rPr>
        <sz val="8"/>
        <rFont val="Tw Cen MT"/>
        <family val="2"/>
        <charset val="238"/>
      </rPr>
      <t xml:space="preserve"> (C) </t>
    </r>
    <r>
      <rPr>
        <sz val="10"/>
        <rFont val="Tw Cen MT"/>
        <family val="2"/>
        <charset val="238"/>
      </rPr>
      <t xml:space="preserve">ívelt lábak
▪ műanyag kagylóülés
▪ választható színek:
   fehér, fekete, kék, szürke, v.zöld
▪ teherbírás: 110 kg/ülőhely
</t>
    </r>
  </si>
  <si>
    <t>108-118</t>
  </si>
  <si>
    <t>42-55</t>
  </si>
  <si>
    <t>46,5</t>
  </si>
  <si>
    <r>
      <t xml:space="preserve">LE </t>
    </r>
    <r>
      <rPr>
        <b/>
        <sz val="11"/>
        <color rgb="FFFF0000"/>
        <rFont val="Tw Cen MT"/>
        <family val="2"/>
        <charset val="238"/>
      </rPr>
      <t xml:space="preserve"> - készlet erejéig</t>
    </r>
  </si>
  <si>
    <t>BAT</t>
  </si>
  <si>
    <t>115-126</t>
  </si>
  <si>
    <r>
      <t>0,27m</t>
    </r>
    <r>
      <rPr>
        <vertAlign val="superscript"/>
        <sz val="9"/>
        <rFont val="Tw Cen MT"/>
        <family val="2"/>
        <charset val="238"/>
      </rPr>
      <t>3</t>
    </r>
  </si>
  <si>
    <t>HUMANTECH</t>
  </si>
  <si>
    <t>színes háló és váz</t>
  </si>
  <si>
    <t>váz/kárpitszín kombinációk: fekete/fekete, fehér/kék, piros/piros, szürke/szürke, zöld/zöld</t>
  </si>
  <si>
    <t>fehér csíkos fekete mesh</t>
  </si>
  <si>
    <t>WONDER</t>
  </si>
  <si>
    <t>89</t>
  </si>
  <si>
    <t>2</t>
  </si>
  <si>
    <t>▪ szivacsozott favázú korpusz
▪ lakozott, bükk fa lábak
▪ teherbírás: 110 kg</t>
  </si>
  <si>
    <t>MALMO WOOD</t>
  </si>
  <si>
    <t>sarokelem</t>
  </si>
  <si>
    <t>BA, BN, ST kárpitokkal</t>
  </si>
  <si>
    <t>270</t>
  </si>
  <si>
    <t>232</t>
  </si>
  <si>
    <t>▪ minimál formatervű fotel
▪ fa korpusz, poliuretán párnázat
▪ krómozott lábak
▪ teherbírás: 100 kg / ülőhely</t>
  </si>
  <si>
    <t>NOTRE DAM CORNER</t>
  </si>
  <si>
    <t>1850 OMNIA ribbed</t>
  </si>
  <si>
    <t>106-113</t>
  </si>
  <si>
    <t>43,5-50</t>
  </si>
  <si>
    <r>
      <t>0,17m</t>
    </r>
    <r>
      <rPr>
        <vertAlign val="superscript"/>
        <sz val="9"/>
        <rFont val="Tw Cen MT"/>
        <family val="2"/>
        <charset val="238"/>
      </rPr>
      <t>3</t>
    </r>
  </si>
  <si>
    <t>1850 OMNIA RIBBED</t>
  </si>
  <si>
    <t>VENEZIA PN</t>
  </si>
  <si>
    <t>VENEZIA PC</t>
  </si>
  <si>
    <t>▪ fekete festett (PN) vagy
   krómozott (PC) acél váz
▪ műanyag kagylóülés
▪ választható színek: fekete, zöld, lila,
  piros, v.kék
▪ rakásolható
▪ teherbírás: 110 kg</t>
  </si>
  <si>
    <t>szövet*</t>
  </si>
  <si>
    <t>46-50</t>
  </si>
  <si>
    <t>DELFO</t>
  </si>
  <si>
    <t>nettó ár
karfával</t>
  </si>
  <si>
    <t>113-130</t>
  </si>
  <si>
    <t>44-53,5</t>
  </si>
  <si>
    <t xml:space="preserve">Á L T A L Á N O S    S Z Á L L Í T Á S I    F E L T É T E L E K </t>
  </si>
  <si>
    <t>FAMORA</t>
  </si>
  <si>
    <t>fekete háló lábtartóval</t>
  </si>
  <si>
    <t>45-54</t>
  </si>
  <si>
    <r>
      <t>0,1m</t>
    </r>
    <r>
      <rPr>
        <vertAlign val="superscript"/>
        <sz val="9"/>
        <rFont val="Tw Cen MT"/>
        <family val="2"/>
        <charset val="238"/>
      </rPr>
      <t>3</t>
    </r>
  </si>
  <si>
    <t>▪ kiváló minőségű valódi bőr 
▪ magas háttámla fejtámasszal
▪ 1D karfa puha támfelülettel
▪ multiblock hintamechanika
▪ krómozott lábkereszt d.600, d.65 parkettagörgők
▪ teherbírás: 110 kg
▪ napi használati idő: 5-7 óra
▪ mechanika, karfák és támla felszerelve</t>
  </si>
  <si>
    <t xml:space="preserve">▪ bordázott háttámla és ülőlap
▪ 3D állítható karfa (AR40), puha támfelület
▪ állítható dőlésszögű fejtámla
▪ a fejtámla 18 cm-rel növeli meg
  a szék magasságát
▪ 5 pontos szinkronmechanika (antishock)  
▪ állítható ülésmélység        
▪ magasságban állítható deréktámasz    
▪ műanyag lábkereszt d.660, d.65 parkettagörgők                                           
▪ teherbírás: 110 kg
▪ napi használati idő: 7-10 óra
</t>
  </si>
  <si>
    <t>▪ modern, exkluzív, magastámlás
   vezetői forgószék díszvarrással
▪ hideg poliuretán párnázat
▪ polírozott alumínium karfa
▪ multiblock hintamechanika (antishock)
▪ krómozott gázlift
▪ alu lábkereszt d.720, d.65 parkettagörgők
▪ teherbírás: 130 kg
▪ napi használati idő: 5-7 óra
▪ a terméket készre szerelve szállítjuk</t>
  </si>
  <si>
    <t>▪ modern, exkluzív, középtámlás
   vezetői forgószék díszvarrással
▪ hideg poliuretán párnázat
▪ polírozott alumínium karfa
▪ multiblock hintamechanika (antishock)
▪ krómozott gázlift
▪ alu lábkereszt d.720, d.65 parkettagörgők
▪ teherbírás: 130 kg
▪ napi használati idő: 5-7 óra
▪ a terméket készre szerelve szállítjuk</t>
  </si>
  <si>
    <t xml:space="preserve">LAKENDÓ TN
</t>
  </si>
  <si>
    <t>ORIONE FOGAS</t>
  </si>
  <si>
    <t>179</t>
  </si>
  <si>
    <r>
      <t>0,06 m</t>
    </r>
    <r>
      <rPr>
        <vertAlign val="superscript"/>
        <sz val="9"/>
        <rFont val="Tw Cen MT"/>
        <family val="2"/>
        <charset val="238"/>
      </rPr>
      <t>3</t>
    </r>
  </si>
  <si>
    <t>▪ fém állófogas
▪ cseresznye színre
   pácolt fa elemek
▪ esernyőtartóval</t>
  </si>
  <si>
    <t>LUNA</t>
  </si>
  <si>
    <t>103-112</t>
  </si>
  <si>
    <t>8800 KASE SOFT</t>
  </si>
  <si>
    <t>BELEN alu</t>
  </si>
  <si>
    <t>ERGOSIT</t>
  </si>
  <si>
    <t>▪ rugó-mechanikás háttámla
▪ magas üléskomfort
▪ krómozott acél váz, d.50 görgők
▪ hálós háttámla
▪ fix műanyag karfa
▪ kárpitozott, felhajtható ülőlap
▪ vízszintesen rakásolható
▪ teherbírás: 110 kg</t>
  </si>
  <si>
    <t>CINEMA TC NET</t>
  </si>
  <si>
    <t>LAGUNA LXN</t>
  </si>
  <si>
    <t>▪ fekete festett acél váz
▪ egyéb vázszín felára: 1.300 Ft
▪ műanyag karfa
▪ hátlap és ülőlap szivacs: 30 mm
▪ ülőlap alatt fedőkárpit
▪ rakásolható
▪ teherbírás: 110 kg</t>
  </si>
  <si>
    <t>LAFILO/S PC</t>
  </si>
  <si>
    <t>ZIGGY/S karfás</t>
  </si>
  <si>
    <t>▪ fekete festett acél váz
▪ műanyag kagylóülés
▪ választható plaszt színek: fehér, sötétszürke, téglavörös, sötétkék, fekete
▪ választható váz színek (feláras): króm, fehér,
  sötétszürke, téglavörös
▪ rakásolható
▪ teherbírás: 110 kg</t>
  </si>
  <si>
    <t>ZIGGY</t>
  </si>
  <si>
    <t>LAFILÓ/S PC</t>
  </si>
  <si>
    <t>színek egyeztetés szerint</t>
  </si>
  <si>
    <t>RAVENNA WOOD</t>
  </si>
  <si>
    <t>RAVENNA</t>
  </si>
  <si>
    <t>DYNA NET WHITE</t>
  </si>
  <si>
    <t>WHITE</t>
  </si>
  <si>
    <t>98-112</t>
  </si>
  <si>
    <t>44-58</t>
  </si>
  <si>
    <t>a képen BR WHITE karfával szerelve,
a fenti ár karfa nélkül értendő</t>
  </si>
  <si>
    <t>EDGE</t>
  </si>
  <si>
    <t>3</t>
  </si>
  <si>
    <t>Árazás projekt alapon!</t>
  </si>
  <si>
    <t>PROJEKT ÁRAZÁS</t>
  </si>
  <si>
    <t>BANKETTASZTAL M1
183x76 műanyag asztallap</t>
  </si>
  <si>
    <t>1159 LC + TA</t>
  </si>
  <si>
    <t>1159 TLC + TA</t>
  </si>
  <si>
    <t>BANKETTSZÉK 04
mintás kárpit</t>
  </si>
  <si>
    <t>BISTROC TC</t>
  </si>
  <si>
    <t>BUG MEK szürke</t>
  </si>
  <si>
    <t>MOK</t>
  </si>
  <si>
    <t>MONO 105 PN</t>
  </si>
  <si>
    <t>NEXT</t>
  </si>
  <si>
    <t>Q5/S</t>
  </si>
  <si>
    <t>Q5 PC</t>
  </si>
  <si>
    <t>QUICK PC
QUICK/S PC</t>
  </si>
  <si>
    <t>RACE PC</t>
  </si>
  <si>
    <t>RACE/S</t>
  </si>
  <si>
    <t>RACE/SB</t>
  </si>
  <si>
    <t>REVOLUTION PN</t>
  </si>
  <si>
    <t>REVOLUTION TN</t>
  </si>
  <si>
    <t>X3 PC</t>
  </si>
  <si>
    <t>X3 TC</t>
  </si>
  <si>
    <t>műbőr</t>
  </si>
  <si>
    <t>valódi bőr felár</t>
  </si>
  <si>
    <r>
      <t>0,3m</t>
    </r>
    <r>
      <rPr>
        <vertAlign val="superscript"/>
        <sz val="9"/>
        <rFont val="Tw Cen MT"/>
        <family val="2"/>
        <charset val="238"/>
      </rPr>
      <t>3</t>
    </r>
  </si>
  <si>
    <r>
      <t xml:space="preserve">▪ ergonomikus ülőlap és háttámla
▪ krómozott acél karfa kárpitozott támfelülettel
▪ 5 pontos állítható multiblock hintamechanika
▪ krómozott lábkereszt d.640, d.50 automata
  fékezős parkettagörgők
</t>
    </r>
    <r>
      <rPr>
        <b/>
        <sz val="10"/>
        <rFont val="Tw Cen MT"/>
        <family val="2"/>
        <charset val="238"/>
      </rPr>
      <t xml:space="preserve">▪ teherbírás: 130 kg
</t>
    </r>
    <r>
      <rPr>
        <sz val="10"/>
        <rFont val="Tw Cen MT"/>
        <family val="2"/>
        <charset val="238"/>
      </rPr>
      <t xml:space="preserve">▪ napi használati idő: 3-5 óra
</t>
    </r>
  </si>
  <si>
    <t>61,5</t>
  </si>
  <si>
    <t>0,46 m3</t>
  </si>
  <si>
    <t>47-57</t>
  </si>
  <si>
    <t>DYNA net fehér</t>
  </si>
  <si>
    <r>
      <t>0,12m</t>
    </r>
    <r>
      <rPr>
        <vertAlign val="superscript"/>
        <sz val="9"/>
        <rFont val="Tw Cen MT"/>
        <family val="2"/>
        <charset val="238"/>
      </rPr>
      <t>3</t>
    </r>
  </si>
  <si>
    <t>45-52</t>
  </si>
  <si>
    <t>114-128</t>
  </si>
  <si>
    <t>51-60</t>
  </si>
  <si>
    <t>38-49</t>
  </si>
  <si>
    <t>71-83</t>
  </si>
  <si>
    <t>▪ formaöntött, poliuretán párnázat
▪ acél vázú korpusz
▪ gázliftes magasságállítás
▪ 5 lábú krómozott lábkereszt 
▪ teherbírás: 110 kg</t>
  </si>
  <si>
    <t>BONN</t>
  </si>
  <si>
    <t>110-118</t>
  </si>
  <si>
    <r>
      <t>0,09m</t>
    </r>
    <r>
      <rPr>
        <vertAlign val="superscript"/>
        <sz val="9"/>
        <rFont val="Tw Cen MT"/>
        <family val="2"/>
        <charset val="238"/>
      </rPr>
      <t>3</t>
    </r>
  </si>
  <si>
    <r>
      <t>▪ magas hálós háttámla 
▪ fekete szövet kárpitozású ülőlap
▪ fix deréktámasz
▪ fix karfa
▪ hintamechanika
▪ műanyag lábkereszt d.640</t>
    </r>
    <r>
      <rPr>
        <sz val="10"/>
        <color theme="1"/>
        <rFont val="Tw Cen MT"/>
        <family val="2"/>
        <charset val="238"/>
      </rPr>
      <t xml:space="preserve">, </t>
    </r>
    <r>
      <rPr>
        <sz val="10"/>
        <rFont val="Tw Cen MT"/>
        <family val="2"/>
        <charset val="238"/>
      </rPr>
      <t>d.50</t>
    </r>
    <r>
      <rPr>
        <sz val="10"/>
        <color theme="1"/>
        <rFont val="Tw Cen MT"/>
        <family val="2"/>
        <charset val="238"/>
      </rPr>
      <t xml:space="preserve"> görgők</t>
    </r>
    <r>
      <rPr>
        <sz val="10"/>
        <color rgb="FFFF0000"/>
        <rFont val="Tw Cen MT"/>
        <family val="2"/>
        <charset val="238"/>
      </rPr>
      <t xml:space="preserve">        
</t>
    </r>
    <r>
      <rPr>
        <sz val="10"/>
        <rFont val="Tw Cen MT"/>
        <family val="2"/>
        <charset val="238"/>
      </rPr>
      <t>▪ teherbírás: 110 kg</t>
    </r>
    <r>
      <rPr>
        <b/>
        <sz val="10"/>
        <rFont val="Tw Cen MT"/>
        <family val="2"/>
        <charset val="238"/>
      </rPr>
      <t xml:space="preserve">
▪ napi használati idő: 3-5 óra</t>
    </r>
    <r>
      <rPr>
        <sz val="10"/>
        <rFont val="Tw Cen MT"/>
        <family val="2"/>
        <charset val="238"/>
      </rPr>
      <t xml:space="preserve">
</t>
    </r>
  </si>
  <si>
    <t xml:space="preserve">▪ szánkótalpas krómozott váz
▪ műanyag ülőlap és hátlap
▪ rakásolható
</t>
  </si>
  <si>
    <t>1158 TC</t>
  </si>
  <si>
    <t>a képen szürke festett vázzal</t>
  </si>
  <si>
    <t>teljes fekete valódi bőr</t>
  </si>
  <si>
    <t>BN, FO, SW, ST</t>
  </si>
  <si>
    <t>BN (sb), OP, VIS, VIM, AZ, BER.01; BER.02</t>
  </si>
  <si>
    <r>
      <rPr>
        <b/>
        <sz val="9"/>
        <rFont val="Tw Cen MT"/>
        <family val="2"/>
        <charset val="238"/>
      </rPr>
      <t>▪ fix magasságú karfa, mintás top</t>
    </r>
    <r>
      <rPr>
        <sz val="9"/>
        <rFont val="Tw Cen MT"/>
        <family val="2"/>
        <charset val="238"/>
      </rPr>
      <t xml:space="preserve">
▪ karfa magassága az ülés szintjétől:
    kb. 170 mm
▪ szélesség állítási tartomány:
    kb. 15 mm, oldalanként
▪ karfa top: 275 x 55 mm
</t>
    </r>
  </si>
  <si>
    <t>projekt/ készlet</t>
  </si>
  <si>
    <t>szürke háló, szürke váz lábtartóval, 3D karfa</t>
  </si>
  <si>
    <t>ARIA</t>
  </si>
  <si>
    <t xml:space="preserve">  szürke váz/kárpit</t>
  </si>
  <si>
    <t>100-106</t>
  </si>
  <si>
    <t>42-48</t>
  </si>
  <si>
    <t xml:space="preserve">▪ kagylós formájú, hálós háttámla és ülőlap
▪ 3D karfa, puha támfelület
▪ 2 pontos multiblock hintamechanika (antishock)
▪ műanyag lábkereszt d.640
▪ d.60 parkettagörgők
▪ teherbírás: 110 kg
▪ napi használati idő: 5-7 óra
</t>
  </si>
  <si>
    <t>CARLO H</t>
  </si>
  <si>
    <t>CARLO M</t>
  </si>
  <si>
    <t xml:space="preserve">CARLO M
</t>
  </si>
  <si>
    <r>
      <t xml:space="preserve">nettó ár
</t>
    </r>
    <r>
      <rPr>
        <b/>
        <sz val="10"/>
        <rFont val="Tw Cen MT"/>
        <family val="2"/>
        <charset val="238"/>
      </rPr>
      <t>karfával</t>
    </r>
  </si>
  <si>
    <t xml:space="preserve">CARLO H
</t>
  </si>
  <si>
    <t>92-98</t>
  </si>
  <si>
    <t>124-130</t>
  </si>
  <si>
    <t>39-45</t>
  </si>
  <si>
    <r>
      <t>0,22 m</t>
    </r>
    <r>
      <rPr>
        <vertAlign val="superscript"/>
        <sz val="9"/>
        <rFont val="Tw Cen MT"/>
        <family val="2"/>
        <charset val="238"/>
      </rPr>
      <t>3</t>
    </r>
  </si>
  <si>
    <r>
      <t>▪ modern, exkluzív, vezetői forgószék - közepes háttámla
▪ kárpitozott támfelületű polírozott alu karfa
▪ enyhe billegést engedő hintamechanika
▪ alu lábkereszt d.700
▪ d.60 parkettagörgők</t>
    </r>
    <r>
      <rPr>
        <sz val="10"/>
        <color rgb="FFFFFF00"/>
        <rFont val="Tw Cen MT"/>
        <family val="2"/>
        <charset val="238"/>
      </rPr>
      <t xml:space="preserve">
</t>
    </r>
    <r>
      <rPr>
        <sz val="10"/>
        <rFont val="Tw Cen MT"/>
        <family val="2"/>
        <charset val="238"/>
      </rPr>
      <t xml:space="preserve">▪ teherbírás: 110 kg
▪ napi használati idő: 5-7 óra
</t>
    </r>
  </si>
  <si>
    <t xml:space="preserve">▪ modern, exkluzív, vezetői forgószék - magas háttámla
▪ kárpitozott támfelületű polírozott alu karfa
▪ 4 ponton rögzíthető multiblock hintamechanika (antishock)
▪ alu lábkereszt d.700
▪ d.60 parkettagörgők
▪ teherbírás: 110 kg
▪ napi használati idő: 5-7 óra
</t>
  </si>
  <si>
    <t>SHUI nyeregszék</t>
  </si>
  <si>
    <t>háttámla felár</t>
  </si>
  <si>
    <t>57-73</t>
  </si>
  <si>
    <t>SHUI</t>
  </si>
  <si>
    <t xml:space="preserve">ISKOLASZÉK ARO
</t>
  </si>
  <si>
    <t>opciók</t>
  </si>
  <si>
    <t>kivéve</t>
  </si>
  <si>
    <t>nettó felár</t>
  </si>
  <si>
    <t>fehér műanyagok</t>
  </si>
  <si>
    <t>telekárpitozott háttámla</t>
  </si>
  <si>
    <t>TIP TOP PN, TN net</t>
  </si>
  <si>
    <t>krómozott váz 4 lábú verzió</t>
  </si>
  <si>
    <t>TIP TOP/S</t>
  </si>
  <si>
    <t>krómozott váz szántalpas verzió</t>
  </si>
  <si>
    <t>TIP TOP PN, TN, TN net</t>
  </si>
  <si>
    <t xml:space="preserve">szürke váz </t>
  </si>
  <si>
    <t>görgős váz fekete</t>
  </si>
  <si>
    <t>görgős váz krómozott</t>
  </si>
  <si>
    <t xml:space="preserve">görgős váz szürke </t>
  </si>
  <si>
    <t>karfa</t>
  </si>
  <si>
    <t>asztalkás karfa</t>
  </si>
  <si>
    <t>VENEZIA PN
VENEZIA PC</t>
  </si>
  <si>
    <t>projektár</t>
  </si>
  <si>
    <t xml:space="preserve">Az Antares Hungary Kft. jelen árlistája 2024.05.01-től érvényes visszavonásig. E dátumtól a korábbi árlisták érvénytelenek. Az árlista ajánlott nettó kiskereskedelmi árakat tartalmaz. </t>
  </si>
  <si>
    <t>DIANA füles fotel</t>
  </si>
  <si>
    <t>105</t>
  </si>
  <si>
    <t>DIANA 
füles fotel</t>
  </si>
  <si>
    <t>0,3 m3</t>
  </si>
  <si>
    <t>ERGOHUMAN Project II</t>
  </si>
  <si>
    <t>szürke váz felár</t>
  </si>
  <si>
    <t>háló színek: szürke, fekete</t>
  </si>
  <si>
    <t>111-130</t>
  </si>
  <si>
    <r>
      <t>0,33 m</t>
    </r>
    <r>
      <rPr>
        <vertAlign val="superscript"/>
        <sz val="9"/>
        <color theme="1"/>
        <rFont val="Tw Cen MT"/>
        <family val="2"/>
        <charset val="238"/>
      </rPr>
      <t>3</t>
    </r>
  </si>
  <si>
    <r>
      <t xml:space="preserve">▪ állítható magasságú, hálós, ergonomikus háttámla és ülés, állítható ülésmélység
▪ ergonomikus, állítható keménységű deréktámasz
▪ 2D fejtámla: magasság, dőlésszög
▪ 3D karfa: magasság, forgatható, előre-hátra, puha támfelület
▪ 5 pontos szinkronmechanika (antishock)
▪ alu lábkereszt d.640, d.65 parkettagörgők
▪ teherbírás: 130 kg
▪ </t>
    </r>
    <r>
      <rPr>
        <b/>
        <sz val="8"/>
        <color theme="1"/>
        <rFont val="Tw Cen MT"/>
        <family val="2"/>
        <charset val="238"/>
      </rPr>
      <t>napi használati idő: &gt;10 óra</t>
    </r>
    <r>
      <rPr>
        <sz val="8"/>
        <color theme="1"/>
        <rFont val="Tw Cen MT"/>
        <family val="2"/>
        <charset val="238"/>
      </rPr>
      <t xml:space="preserve">
▪ alapértelmezetten lapraszerelve szállítjuk</t>
    </r>
  </si>
  <si>
    <t>MIRUS Ultra II</t>
  </si>
  <si>
    <t>112-131</t>
  </si>
  <si>
    <t>▪ állítható magasságú, hálós háttámla
▪ előre dőnthető háttámla (8°) és ülőlap (2°) 
▪ 2D fejtámla: magasság, dőlésszög
▪ ergonomikus, állítható puhaságú deréktámasz
▪ 4D karfa: magasság, szélesség, forgatható, előre-hátra, puha támfelület
▪ hálós ülőlap, állítható ülésmélység
▪ 5 pontos szinkronmechanika (antishock)
▪ alu lábkereszt d.640, d.60 parkettagörgők
▪ teherbírás: 110 kg
▪ napi használati idő: &gt;10 óra
▪ alapértelmezetten lapraszerelve szállítjuk</t>
  </si>
  <si>
    <t>GENIDIA SMART</t>
  </si>
  <si>
    <t>ENJOY II Elite</t>
  </si>
  <si>
    <t>ENJOY II Classic</t>
  </si>
  <si>
    <t>FO</t>
  </si>
  <si>
    <r>
      <t>FO.17</t>
    </r>
    <r>
      <rPr>
        <sz val="12"/>
        <rFont val="Tw Cen MT"/>
        <family val="2"/>
        <charset val="238"/>
      </rPr>
      <t xml:space="preserve"> türkiz
</t>
    </r>
    <r>
      <rPr>
        <b/>
        <sz val="12"/>
        <rFont val="Tw Cen MT"/>
        <family val="2"/>
        <charset val="238"/>
      </rPr>
      <t>FO.36</t>
    </r>
    <r>
      <rPr>
        <sz val="12"/>
        <rFont val="Tw Cen MT"/>
        <family val="2"/>
        <charset val="238"/>
      </rPr>
      <t xml:space="preserve"> antracit
</t>
    </r>
    <r>
      <rPr>
        <b/>
        <sz val="12"/>
        <rFont val="Tw Cen MT"/>
        <family val="2"/>
        <charset val="238"/>
      </rPr>
      <t>FO.37</t>
    </r>
    <r>
      <rPr>
        <sz val="12"/>
        <rFont val="Tw Cen MT"/>
        <family val="2"/>
        <charset val="238"/>
      </rPr>
      <t xml:space="preserve"> matrózkék
</t>
    </r>
    <r>
      <rPr>
        <b/>
        <sz val="12"/>
        <rFont val="Tw Cen MT"/>
        <family val="2"/>
        <charset val="238"/>
      </rPr>
      <t>FO.38</t>
    </r>
    <r>
      <rPr>
        <sz val="12"/>
        <rFont val="Tw Cen MT"/>
        <family val="2"/>
        <charset val="238"/>
      </rPr>
      <t xml:space="preserve"> szürkéskék
</t>
    </r>
    <r>
      <rPr>
        <b/>
        <sz val="12"/>
        <rFont val="Tw Cen MT"/>
        <family val="2"/>
        <charset val="238"/>
      </rPr>
      <t>FO.44</t>
    </r>
    <r>
      <rPr>
        <sz val="12"/>
        <rFont val="Tw Cen MT"/>
        <family val="2"/>
        <charset val="238"/>
      </rPr>
      <t xml:space="preserve"> barna</t>
    </r>
  </si>
  <si>
    <r>
      <t xml:space="preserve">FO.47 </t>
    </r>
    <r>
      <rPr>
        <sz val="12"/>
        <rFont val="Tw Cen MT"/>
        <family val="2"/>
        <charset val="238"/>
      </rPr>
      <t xml:space="preserve">s.kék </t>
    </r>
    <r>
      <rPr>
        <sz val="12"/>
        <color rgb="FFFF0000"/>
        <rFont val="Tw Cen MT"/>
        <family val="2"/>
        <charset val="238"/>
      </rPr>
      <t>- készlet erejéig</t>
    </r>
    <r>
      <rPr>
        <b/>
        <sz val="12"/>
        <rFont val="Tw Cen MT"/>
        <family val="2"/>
        <charset val="238"/>
      </rPr>
      <t xml:space="preserve">
FO.54 </t>
    </r>
    <r>
      <rPr>
        <sz val="12"/>
        <rFont val="Tw Cen MT"/>
        <family val="2"/>
        <charset val="238"/>
      </rPr>
      <t xml:space="preserve">szürkésbarna </t>
    </r>
    <r>
      <rPr>
        <sz val="12"/>
        <color rgb="FFFF0000"/>
        <rFont val="Tw Cen MT"/>
        <family val="2"/>
        <charset val="238"/>
      </rPr>
      <t>- készlet erejéig</t>
    </r>
  </si>
  <si>
    <t>Bali</t>
  </si>
  <si>
    <t>a képen karfával,
a fenti ár opció nélkül értendő</t>
  </si>
  <si>
    <r>
      <t xml:space="preserve">MULBERRY
</t>
    </r>
    <r>
      <rPr>
        <b/>
        <sz val="9"/>
        <color rgb="FFFF0000"/>
        <rFont val="Tw Cen MT"/>
        <family val="2"/>
        <charset val="238"/>
      </rPr>
      <t>a képen a szövet színe tájékoztató jellegű</t>
    </r>
  </si>
  <si>
    <t>a képen opciókkal,
a fenti ár opciók nélkül értendő</t>
  </si>
  <si>
    <t>karfa felár</t>
  </si>
  <si>
    <r>
      <t>TAM</t>
    </r>
    <r>
      <rPr>
        <b/>
        <sz val="11"/>
        <color rgb="FFFF0000"/>
        <rFont val="Tw Cen MT"/>
        <family val="2"/>
        <charset val="238"/>
      </rPr>
      <t xml:space="preserve"> - készlet erejéig</t>
    </r>
  </si>
  <si>
    <r>
      <t xml:space="preserve">▪ középmagas hálós háttámla,
fekete mesh ülőlap fehér csíkos díszítéssel
▪ felhajtható műanyag karfa 
▪ állítható hintamechanika
▪ krómozott lábkereszt d.600, d.50 görgők
▪ teherbírás: 110 kg
</t>
    </r>
    <r>
      <rPr>
        <b/>
        <sz val="11"/>
        <rFont val="Tw Cen MT"/>
        <family val="2"/>
        <charset val="238"/>
      </rPr>
      <t>▪ napi használati idő: 3-5 óra</t>
    </r>
  </si>
  <si>
    <t>WONDER large</t>
  </si>
  <si>
    <t>109-117</t>
  </si>
  <si>
    <r>
      <t xml:space="preserve">▪ magas hálós háttámla,
fekete mesh ülőlap fehér csíkos díszítéssel
▪ felhajtható műanyag karfa 
▪ állítható hintamechanika
▪ krómozott lábkereszt d.600, d.50 görgők
▪ teherbírás: 110 kg
</t>
    </r>
    <r>
      <rPr>
        <b/>
        <sz val="11"/>
        <rFont val="Tw Cen MT"/>
        <family val="2"/>
        <charset val="238"/>
      </rPr>
      <t>▪ napi használati idő: 3-5 óra</t>
    </r>
  </si>
  <si>
    <t>NOTRE DAME CORNER</t>
  </si>
  <si>
    <t>▪ fekete festett, karfás acél váz
▪ egyéb vázszín felára: 1.400 Ft
▪ bükk rétegelt falemez hát- és ülőlap
▪ alap pácszín: bükk, egyéb pácszín felára: projektár
▪ keményített lakkozás felára: 3.000 Ft
▪ kihajtható műanyag asztalka jobbkezes kivitelben
▪ az asztalka lehajtva kb. 80 mm-rel 
   növeli a szék szélességét
▪ fa asztalka felára: projektár
▪ rakásolható 3 db-ig
▪ teherbírás: 110 kg</t>
  </si>
  <si>
    <t>▪ fekete festett, karfás acélváz
▪ kihajtható műanyag asztalka
   jobbkezes kivitelben
▪ az asztalka lehajtva kb. 80 mm-rel 
   növeli a szék szélességét
▪ hátlap szivacs: 20 mm, ülőlap szivacs: 20 mm
▪ erős rétegelt falemez
   háttámla és ülőlap panel
▪ ülőlap alatt fedőkárpit
▪ rakásolható 3 db-ig
▪ teherbírás: 110 kg</t>
  </si>
  <si>
    <t>▪ fekete festett, karfás acél váz
▪ egyéb vázszín felára: 1.400 Ft
▪ kihajtható műanyag asztalka
   jobbkezes kivitelben
▪ az asztalka lehajtva kb. 80 mm-rel 
   növeli a szék szélességét
▪ fa asztalka felára: projektár
▪ hátlap szivacs: 25 mm, ülőlap szivacs: 30 mm
▪ rétegelt falemez háttámla és ülőlap panel
▪ műanyag ülőlap burkolat
▪ rakásolható 3 db-ig
▪ teherbírás: 110 kg</t>
  </si>
  <si>
    <t>egyszemélyes elem</t>
  </si>
  <si>
    <t>háromszemélyes elem</t>
  </si>
  <si>
    <t xml:space="preserve">SPACE
</t>
  </si>
  <si>
    <r>
      <t>▪ szivacsozott favázú korpusz
▪ 4 lábú festett szürke acél váz
▪ rakásolható</t>
    </r>
    <r>
      <rPr>
        <sz val="10"/>
        <color rgb="FFFF0000"/>
        <rFont val="Tw Cen MT"/>
        <family val="2"/>
        <charset val="238"/>
      </rPr>
      <t xml:space="preserve">
</t>
    </r>
    <r>
      <rPr>
        <sz val="10"/>
        <rFont val="Tw Cen MT"/>
        <family val="2"/>
        <charset val="238"/>
      </rPr>
      <t>▪ teherbírás: 110 kg</t>
    </r>
  </si>
  <si>
    <t>BA, BN, FO, LE, SW</t>
  </si>
  <si>
    <t>3500</t>
  </si>
  <si>
    <t>48-56</t>
  </si>
  <si>
    <t>bordó, csontszín, drapp, fehér, kék,
piros, s.barna, s.szürke, v.barna, v.szürke</t>
  </si>
  <si>
    <r>
      <t xml:space="preserve">▪ magas háttámla
▪ műanyag karfa
▪ állítható hintamechanika
▪ műanyag lábkereszt
▪ teherbírás: 110 kg
</t>
    </r>
    <r>
      <rPr>
        <b/>
        <sz val="10"/>
        <rFont val="Tw Cen MT"/>
        <family val="2"/>
        <charset val="238"/>
      </rPr>
      <t>▪ napi használati idő: 3-5 óra</t>
    </r>
    <r>
      <rPr>
        <sz val="10"/>
        <rFont val="Tw Cen MT"/>
        <family val="2"/>
        <charset val="238"/>
      </rPr>
      <t xml:space="preserve">
▪ a terméket félig szerelve szállítjuk</t>
    </r>
  </si>
  <si>
    <r>
      <t xml:space="preserve">▪ magas háttámla
▪ műanyag karfa
▪ állítható hintamechanika
▪ műanyag lábkereszt
▪ teherbírás: 110 kg
</t>
    </r>
    <r>
      <rPr>
        <b/>
        <sz val="10"/>
        <rFont val="Tw Cen MT"/>
        <family val="2"/>
        <charset val="238"/>
      </rPr>
      <t xml:space="preserve">▪ napi használati idő: 3-5 óra
</t>
    </r>
    <r>
      <rPr>
        <sz val="10"/>
        <rFont val="Tw Cen MT"/>
        <family val="2"/>
        <charset val="238"/>
      </rPr>
      <t>▪ a terméket félig szerelve szállítjuk</t>
    </r>
  </si>
  <si>
    <r>
      <t>▪ magas háttámla
▪ jó minőségű szivacspárnázat
   ülés: 70 mm (25 kg/m</t>
    </r>
    <r>
      <rPr>
        <vertAlign val="superscript"/>
        <sz val="10"/>
        <rFont val="Tw Cen MT"/>
        <family val="2"/>
        <charset val="238"/>
      </rPr>
      <t>3</t>
    </r>
    <r>
      <rPr>
        <sz val="10"/>
        <rFont val="Tw Cen MT"/>
        <family val="2"/>
        <charset val="238"/>
      </rPr>
      <t xml:space="preserve"> sűrűség),
   támla 70 mm (18 kg/m</t>
    </r>
    <r>
      <rPr>
        <vertAlign val="superscript"/>
        <sz val="10"/>
        <rFont val="Tw Cen MT"/>
        <family val="2"/>
        <charset val="238"/>
      </rPr>
      <t>3</t>
    </r>
    <r>
      <rPr>
        <sz val="10"/>
        <rFont val="Tw Cen MT"/>
        <family val="2"/>
        <charset val="238"/>
      </rPr>
      <t xml:space="preserve"> sűrűség)
▪ állítható hintamechanika
▪ műanyag lábkereszt d.680, d.50 görgők
▪ teherbírás: 110 kg
</t>
    </r>
    <r>
      <rPr>
        <b/>
        <sz val="10"/>
        <rFont val="Tw Cen MT"/>
        <family val="2"/>
        <charset val="238"/>
      </rPr>
      <t>▪ napi használati idő: 3-5 óra</t>
    </r>
  </si>
  <si>
    <t>fekete
készletről: SW.05 antracit, SW.21 v.szürke, SW.80 kék</t>
  </si>
  <si>
    <r>
      <t xml:space="preserve">▪ fekete vagy színes hálós háttámla
▪ kék, narancs, szürke, zöld színű háló
   felár nélkül kérhető
▪ állítható magasságú deréktámasz
▪ automatikus szinkronmechanika (antishock)
▪ műanyag lábkereszt d.640, d.50 görgők
▪ teherbírás: 110 kg
</t>
    </r>
    <r>
      <rPr>
        <b/>
        <sz val="10"/>
        <rFont val="Tw Cen MT"/>
        <family val="2"/>
        <charset val="238"/>
      </rPr>
      <t>▪ napi használati idő: 5-7 óra</t>
    </r>
  </si>
  <si>
    <t>ESTELA XXL</t>
  </si>
  <si>
    <t>fejtámla felár</t>
  </si>
  <si>
    <t>1380 SYN antisztatikus</t>
  </si>
  <si>
    <t>C.13 antisztatikus</t>
  </si>
  <si>
    <r>
      <t xml:space="preserve">▪ antisztatikus tulajdonságú forgószék
▪ nem vezető háttámla burkolat
▪ szögletes, ergonomikus,
   állítható magasságú háttámla (U&amp;D)
▪ ergonomikus ülőlap
▪ szinkronmechanika (antishock)
▪ krómozott gázlift
▪ krómozott lábkereszt d.640
▪ d.50 antisztatikus görgők
▪ teherbírás: 110 kg
</t>
    </r>
    <r>
      <rPr>
        <b/>
        <sz val="9.5"/>
        <rFont val="Tw Cen MT"/>
        <family val="2"/>
        <charset val="238"/>
      </rPr>
      <t>▪ napi használati idő: 7-10 óra</t>
    </r>
    <r>
      <rPr>
        <sz val="9.5"/>
        <rFont val="Tw Cen MT"/>
        <family val="2"/>
        <charset val="238"/>
      </rPr>
      <t xml:space="preserve">
▪ a terméket készre szerelve szállítjuk</t>
    </r>
  </si>
  <si>
    <r>
      <t xml:space="preserve">▪ formatartó poliuretán szivacspárnázat
▪ magas, szögletes, ergonomikus, 
   állítható magasságú háttámla (U&amp;D) 
▪ szinkronmechanika (antishock)
▪ WAS opció felár nélkül kérhető
▪ WAS+SL opció felára: 3.000 Ft
▪ műanyag lábkereszt d.640, d.50 görgők 
▪ opciók: LAS, ülésmélység állító
▪ teherbírás: 110 kg
</t>
    </r>
    <r>
      <rPr>
        <b/>
        <sz val="10"/>
        <rFont val="Tw Cen MT"/>
        <family val="2"/>
        <charset val="238"/>
      </rPr>
      <t>▪ napi használati idő: 7-10 óra</t>
    </r>
  </si>
  <si>
    <t>a kia képen fejttámlával szerelve (feláras)</t>
  </si>
  <si>
    <r>
      <t xml:space="preserve">▪ magas, szögletes, U&amp;D háttámla
▪ opció: plusz 10 mm szivacs és hosszanti
   varrás a háttámlán, felára: 6.800 Ft
▪ műanyag lábkereszt d.640, d.50 görgők
▪ szinkronmechanika (antishock)
▪ WAS opció felár nélkül kérhető
▪ WAS+SL opció felára: 3.000 Ft
▪ opciók: EFC, LAS, MemoTouch, TRM, SIDE
▪ teherbírás: 110 kg
</t>
    </r>
    <r>
      <rPr>
        <b/>
        <sz val="10"/>
        <rFont val="Tw Cen MT"/>
        <family val="2"/>
        <charset val="238"/>
      </rPr>
      <t>▪ napi használati idő: 7-10 óra</t>
    </r>
  </si>
  <si>
    <r>
      <t xml:space="preserve">▪ formatartó poliuretán szivacspárnázat  
▪ ergonomikus, állítható magasságú háttámla (U&amp;D)
▪ opció: állítható fejtámla, magasságban +20 cm
▪ állítható ülésmélység
▪ szinkronmechanika (antishock)
▪ WAS+SL opció felár nélkül kérhető
▪ szögletes műanyag lábkereszt d.700
▪ d.65 parkettagörgők
▪ teherbírás: 110 kg
</t>
    </r>
    <r>
      <rPr>
        <b/>
        <sz val="10"/>
        <rFont val="Tw Cen MT"/>
        <family val="2"/>
        <charset val="238"/>
      </rPr>
      <t>▪ napi használati idő: 7-10 óra</t>
    </r>
    <r>
      <rPr>
        <sz val="10"/>
        <rFont val="Tw Cen MT"/>
        <family val="2"/>
        <charset val="238"/>
      </rPr>
      <t xml:space="preserve">
</t>
    </r>
  </si>
  <si>
    <r>
      <t xml:space="preserve">▪ fehér műanyag alkatrészek
▪ állítható magasságú, fehér hálós háttámla
▪ egyéb háló színek egyeztetés szerint, felára: 9.100 Ft
▪ állítható deréktámasz
▪ formatartó poliuretán ülésszivacs
▪ 5 pontos szinkronmechanika (antishock)
▪ WAS opció felár nélkül kérhető
▪ WAS+SL opció felára: 3.000 Ft
▪ alu lábkereszt d.700, d.65 parkettagörgők
▪ BR1850 white karfa felára: 32.600 Ft
▪ teherbírás: 110 kg
</t>
    </r>
    <r>
      <rPr>
        <b/>
        <sz val="8"/>
        <rFont val="Tw Cen MT"/>
        <family val="2"/>
        <charset val="238"/>
      </rPr>
      <t>▪ napi használati idő: 7-10 óra</t>
    </r>
  </si>
  <si>
    <r>
      <rPr>
        <sz val="9"/>
        <rFont val="Tw Cen MT"/>
        <family val="2"/>
        <charset val="238"/>
      </rPr>
      <t xml:space="preserve">▪ állítható magasságú, fekete hálós háttámla
▪ egyéb háló színek egyeztetés szerint, felára: 9.100 Ft
▪ állítható deréktámasz
▪ formatartó, poliuretán ülésszivacs, varrott huzat
▪ szinkronmechanika (antishock)
▪ WAS opció felár nélkül kérhető
▪ WAS+SL opció felára: 3.000 Ft
▪ szögletes műanyag lábkereszt d.660
▪ d.65 parkettagörgők
▪ vállfa felára: 4.000 Ft
▪ teherbírás: 110 kg
</t>
    </r>
    <r>
      <rPr>
        <b/>
        <sz val="9"/>
        <rFont val="Tw Cen MT"/>
        <family val="2"/>
        <charset val="238"/>
      </rPr>
      <t>▪ napi használati idő: 7-10 óra</t>
    </r>
  </si>
  <si>
    <r>
      <t xml:space="preserve">▪ állítható magasságú háttámla
▪ ergonomikusan formázott, dús és 
   tartós szivacsozású háttámla és ülőlap
▪ mesh szövetkárpit (alapértelmezett)
▪ 2D karfa, puha támfelület (BR LUKE PU)
▪ aszinkron mechanika, súlyhoz állítható
▪ műanyag lábkereszt d.640, d.50 görgők
▪ teherbírás: 110 kg
</t>
    </r>
    <r>
      <rPr>
        <b/>
        <sz val="10"/>
        <rFont val="Tw Cen MT"/>
        <family val="2"/>
        <charset val="238"/>
      </rPr>
      <t>▪ napi használati idő: 7-10 óra</t>
    </r>
    <r>
      <rPr>
        <sz val="10"/>
        <rFont val="Tw Cen MT"/>
        <family val="2"/>
        <charset val="238"/>
      </rPr>
      <t xml:space="preserve">
▪ karfák felszerelve</t>
    </r>
  </si>
  <si>
    <r>
      <t xml:space="preserve">▪ hálós ülőlap és háttámla
▪ a háttámla dőlési fokával szinkronban mozgó ergonomikus fejtámla
▪ multiblock hintamechanika 4 pontos
▪ 2D állítható fejtámla
▪ 3D karfa, puha támfelület
▪ deréktámasz
▪ műanyag lábkereszt d.700, d.50 görgők
▪ teherbírás: 130kg
</t>
    </r>
    <r>
      <rPr>
        <b/>
        <sz val="9"/>
        <rFont val="Tw Cen MT"/>
        <family val="2"/>
        <charset val="238"/>
      </rPr>
      <t>▪ napi használati idő: 5-7 óra</t>
    </r>
    <r>
      <rPr>
        <sz val="9"/>
        <rFont val="Tw Cen MT"/>
        <family val="2"/>
        <charset val="238"/>
      </rPr>
      <t xml:space="preserve">
</t>
    </r>
  </si>
  <si>
    <r>
      <t xml:space="preserve">▪ fekete hálós háttámla, kárpitozott ülőlap
▪ 3D állítható karfa, puha támfelület
▪ állítható magasságú és dőlésszögű fejtámla
▪ 4 pontos szinkronmechanika (antishock)  
▪ állítható ülésmélység        
▪ állítható deréktámasz (magasság)                                 
▪ alumínium lábkereszt d.700, d.65 parkettagörgők                                           
▪ teherbírás: 130 kg
</t>
    </r>
    <r>
      <rPr>
        <b/>
        <sz val="10"/>
        <rFont val="Tw Cen MT"/>
        <family val="2"/>
        <charset val="238"/>
      </rPr>
      <t>▪ napi használati idő: 7-10 óra</t>
    </r>
    <r>
      <rPr>
        <sz val="10"/>
        <rFont val="Tw Cen MT"/>
        <family val="2"/>
        <charset val="238"/>
      </rPr>
      <t xml:space="preserve">
</t>
    </r>
  </si>
  <si>
    <r>
      <rPr>
        <sz val="10"/>
        <rFont val="Tw Cen MT"/>
        <family val="2"/>
        <charset val="238"/>
      </rPr>
      <t xml:space="preserve">▪ fekete hálós háttámla
▪ állítható magasságú és dőlésszögű fejtámla
▪ fix deréktámasz
▪ fekete szövet ülőlap
▪ fix műanyag karfa
▪ állítható hintamechanika
▪ műanyag lábkereszt d.600, d.50 görgők
▪ teherbírás: 110 kg
</t>
    </r>
    <r>
      <rPr>
        <b/>
        <sz val="10"/>
        <rFont val="Tw Cen MT"/>
        <family val="2"/>
        <charset val="238"/>
      </rPr>
      <t>▪ napi használati idő: 3-5 óra</t>
    </r>
  </si>
  <si>
    <r>
      <t xml:space="preserve">▪ fekete hálós háttámla, állítható deréktámasz
▪ formatartó, hideg-poliuretán ülésszivacs
▪ szinkronmechanika (antishock)
▪ szögletes műanyag lábkereszt, d.65 parkettagörgők
▪ teherbírás: 110 kg
</t>
    </r>
    <r>
      <rPr>
        <b/>
        <sz val="10"/>
        <rFont val="Tw Cen MT"/>
        <family val="2"/>
        <charset val="238"/>
      </rPr>
      <t>▪ napi használati idő: 8 óra</t>
    </r>
  </si>
  <si>
    <r>
      <t xml:space="preserve">▪ állítható magasságú háttámla
▪ állítható magasságú és dőlésszögű fejtámla
▪ állítható magasságú karfa, puha támfelület
▪ állítható ülésmélység
▪ szinkronmechanika (antishock)
▪ ülőlap billentő funkció, 2 ponton rögzíthető 
▪ fekete festett alu lábkereszt d.660
▪ d.65 parkettagörgők
▪ teherbírás: 150 kg
</t>
    </r>
    <r>
      <rPr>
        <b/>
        <sz val="9.5"/>
        <rFont val="Tw Cen MT"/>
        <family val="2"/>
        <charset val="238"/>
      </rPr>
      <t>▪ napi használati idő: 24 óra</t>
    </r>
  </si>
  <si>
    <r>
      <t xml:space="preserve">▪ speciális billenthető nyereg ülés
▪ háttámlás és háttamla nélküli változat
▪ háttámla dönthető és magasságban állítható (33 cm magasság)
▪ ülőlap 2 részből áll, a távolságuk állítható
▪ extra magas gázlift
▪ polírozott alu lábkereszt
▪ teherbírás: 110 kg
</t>
    </r>
    <r>
      <rPr>
        <b/>
        <sz val="10"/>
        <rFont val="Tw Cen MT"/>
        <family val="2"/>
        <charset val="238"/>
      </rPr>
      <t>▪ napi használati idő: &lt;3 óra</t>
    </r>
  </si>
  <si>
    <r>
      <t xml:space="preserve">8800 KASE soft
</t>
    </r>
    <r>
      <rPr>
        <b/>
        <u/>
        <sz val="14"/>
        <color rgb="FFFF0000"/>
        <rFont val="Tw Cen MT"/>
        <family val="2"/>
        <charset val="238"/>
      </rPr>
      <t xml:space="preserve">
</t>
    </r>
    <r>
      <rPr>
        <b/>
        <sz val="10"/>
        <color rgb="FFFF0000"/>
        <rFont val="Tw Cen MT"/>
        <family val="2"/>
        <charset val="238"/>
      </rPr>
      <t>a képen multiblock hintamechanikával (feláras)</t>
    </r>
  </si>
  <si>
    <r>
      <t xml:space="preserve">▪ magasságban állítható, dönthető,
  magas, formázott háttámla
  fehér burkolattal
▪ fehér műanyag ülőlap borítás
▪ krómozott szárú, állítható magasságú 
  karfa (BR WHITE), fehér műanyag 
  támfelülettel, felára: 19.600 Ft
▪ krómozott gázlift
▪ krómozott, szögletes lábkereszt
  D.65 parkettagörgőkkel
▪ teherbírás: 110 kg
</t>
    </r>
    <r>
      <rPr>
        <b/>
        <sz val="10"/>
        <rFont val="Tw Cen MT"/>
        <family val="2"/>
        <charset val="238"/>
      </rPr>
      <t>▪ napi használati idő: 7-10 óra</t>
    </r>
  </si>
  <si>
    <t>a képen karfóval,
a fenti ár karfa nélkül értendő</t>
  </si>
  <si>
    <t>háló</t>
  </si>
  <si>
    <r>
      <t xml:space="preserve">▪ hálós háttámla, állítható magasságú deréktámasz
▪ 3D karfa felára: 17.500 Ft
▪ állítható magasságú és mélységű fejtámla felára: 23.000 Ft
▪ fehér váz felára: projektár
▪ szinkronmechanika, automatikus súlybeállás
   (antishock)
▪ szögletes műanyag lábkereszt d.680, d.65 parkettagörgők
▪ teherbírás: 110 kg
▪ fehér váz felára: 41.400 Ft
</t>
    </r>
    <r>
      <rPr>
        <b/>
        <sz val="9"/>
        <rFont val="Tw Cen MT"/>
        <family val="2"/>
        <charset val="238"/>
      </rPr>
      <t>▪ napi használati idő: 5-7 óra</t>
    </r>
  </si>
  <si>
    <t>▪ krómozott acél váz
▪ magas háttámla
▪ műanyag karfa
▪ műanyag háttámla- és ülőlap burkolat
▪ görgő váz felár: 3.000 Ft
▪ rakásolható: 3 db-ig
▪ teherbírás: 110 kg</t>
  </si>
  <si>
    <t>▪ rugalmas, karfás, műanyag kagylóülés
▪ választható színek: mustársárga, terrakotta, drapp, 
   zöld, kék, fehér, szürke, fekete
▪ krómozott, fix magasságú forgótengely
▪ 4 ágú, krómozott acél lábkereszt
   műanyag csúszótalpakkal
▪ 3 féle kárpitozási kivitel, kárpit egyeztetés szerint
▪ swiss (fehér négyágú lábkereszt) felára: -22.400 Ft
▪ teherbírás: 110 kg</t>
  </si>
  <si>
    <t>▪krómozott (TC) acél váz
▪ hálós háttámla és műanyag ülőlap,
   kárpitozott rátéttel
▪ választható műanyag színek:
   bordó, fekete, szürke, s.szürke
▪ rakásolható
▪ teherbírás: 110 kg
▪ műanyag karfa felára: 7.000 Ft</t>
  </si>
  <si>
    <t>PISSARRO KARFÁS</t>
  </si>
  <si>
    <r>
      <t xml:space="preserve">▪ modern vonalvezetésű, fekete festett (TN)
   vagy krómozott (TC) váz
▪ krómozott váz felára: 6.000 Ft
▪ kárpitozott háttámla műanyag burkolattal
▪ kárpitozott ülőlap
▪ rakásolható
</t>
    </r>
    <r>
      <rPr>
        <b/>
        <sz val="10"/>
        <rFont val="Tw Cen MT"/>
        <family val="2"/>
        <charset val="238"/>
      </rPr>
      <t>▪ teherbírás: 130 kg</t>
    </r>
  </si>
  <si>
    <r>
      <t xml:space="preserve">▪ modern vonalvezetésű, fekete
   festett (TN) vagy krómozott (TC) váz
▪ krómozott váz felára:  6.000 Ft
▪ hálós háttámla, fehér vagy fekete színben
▪ kárpitozott ülőlap
▪ rakásolható
</t>
    </r>
    <r>
      <rPr>
        <b/>
        <sz val="10"/>
        <rFont val="Tw Cen MT"/>
        <family val="2"/>
        <charset val="238"/>
      </rPr>
      <t xml:space="preserve">▪ teherbírás: 130 kg
</t>
    </r>
  </si>
  <si>
    <t>fehér váz  4 lábú verzió</t>
  </si>
  <si>
    <r>
      <t xml:space="preserve">▪ modern vonalvezetésű, fekete
   festett (PN) vagy krómozott (PC) váz
▪ műanyag háttámla és ülőlap
▪ kárpitozott ülőlap felára: 8.800 Ft
▪ rakásolható
</t>
    </r>
    <r>
      <rPr>
        <b/>
        <sz val="10"/>
        <rFont val="Tw Cen MT"/>
        <family val="2"/>
        <charset val="238"/>
      </rPr>
      <t>▪ teherbírás: 130 kg</t>
    </r>
  </si>
  <si>
    <t>1120 LN MAXI
1120 LC MAXI</t>
  </si>
  <si>
    <t>1120 LC MAXI</t>
  </si>
  <si>
    <r>
      <t xml:space="preserve">1125 PN
1125 PN LAYER
1125 LN
</t>
    </r>
    <r>
      <rPr>
        <b/>
        <sz val="9"/>
        <color rgb="FFFF0000"/>
        <rFont val="Tw Cen MT"/>
        <family val="2"/>
        <charset val="238"/>
      </rPr>
      <t>a képen ívelt talpú vázzal</t>
    </r>
  </si>
  <si>
    <t xml:space="preserve">LUCIA
LUCIA MAXI
</t>
  </si>
  <si>
    <t>maxi váz felára</t>
  </si>
  <si>
    <t>302</t>
  </si>
  <si>
    <t>MONO 105 PN
MONO 105 PC</t>
  </si>
  <si>
    <t>MONO 105 PC</t>
  </si>
  <si>
    <r>
      <t xml:space="preserve">▪ pad 5 ülőhellyel
▪ fekete festett acél váz
▪ fekete </t>
    </r>
    <r>
      <rPr>
        <sz val="8"/>
        <rFont val="Tw Cen MT"/>
        <family val="2"/>
        <charset val="238"/>
      </rPr>
      <t xml:space="preserve">(N) </t>
    </r>
    <r>
      <rPr>
        <sz val="10"/>
        <rFont val="Tw Cen MT"/>
        <family val="2"/>
        <charset val="238"/>
      </rPr>
      <t>vagy krómozott</t>
    </r>
    <r>
      <rPr>
        <sz val="8"/>
        <rFont val="Tw Cen MT"/>
        <family val="2"/>
        <charset val="238"/>
      </rPr>
      <t xml:space="preserve"> (C) </t>
    </r>
    <r>
      <rPr>
        <sz val="10"/>
        <rFont val="Tw Cen MT"/>
        <family val="2"/>
        <charset val="238"/>
      </rPr>
      <t xml:space="preserve">ívelt lábak
▪ műanyag kagylóülés
▪ választható színek:
   fehér, fekete, kék, szürke, v.zöld
▪ teherbírás: 110 kg/ülőhely
</t>
    </r>
  </si>
  <si>
    <t>SABINA TC + TA</t>
  </si>
  <si>
    <t>SZÁLLÍTÓKOCSI WK-1</t>
  </si>
  <si>
    <t>fém szállítókocsi</t>
  </si>
  <si>
    <t>• lehetővé teszi a rakásolt bankettszékek könnyű,
  egyszerű és biztonságos mozgathatóságát
• az első, speciális kis kerék megakadályozza a
  hirtelen előrezuhanását a szállított árunak
• mindegyik bankettszékünkhöz használható</t>
  </si>
  <si>
    <t>• Lehetővé teszi a rakásolt bankettszékek könnyű, egyszerű és biztonságos mozgathatóságát.
• Az első, speciális kis kerék megakadályozza a hirtelen előrezuhanását a szállított árunak.</t>
  </si>
  <si>
    <t>▪ minimál formatervű fotel
▪ fa korpusz, poliuretán párnázat
▪ krómozott lábak (alapértelmezett)
▪ fa lábakkal is rendelhető, felár nélkül,
   pácszínek: bükk, dió, mahagóni
▪ EFC felár: projektár
▪ teherbírás: 110 kg</t>
  </si>
  <si>
    <r>
      <t xml:space="preserve">▪ klasszikus kényelmes füles fotel
▪ fa és forgácslap korpusz
▪ </t>
    </r>
    <r>
      <rPr>
        <sz val="10"/>
        <color theme="1"/>
        <rFont val="Tw Cen MT"/>
        <family val="2"/>
        <charset val="238"/>
      </rPr>
      <t xml:space="preserve">poliuretán párnázat, </t>
    </r>
    <r>
      <rPr>
        <sz val="10"/>
        <rFont val="Tw Cen MT"/>
        <family val="2"/>
      </rPr>
      <t>25-36</t>
    </r>
    <r>
      <rPr>
        <sz val="10"/>
        <color rgb="FFFF0000"/>
        <rFont val="Tw Cen MT"/>
        <family val="2"/>
        <charset val="238"/>
      </rPr>
      <t xml:space="preserve"> </t>
    </r>
    <r>
      <rPr>
        <sz val="10"/>
        <color theme="1"/>
        <rFont val="Tw Cen MT"/>
        <family val="2"/>
        <charset val="238"/>
      </rPr>
      <t>sűrűségű szivacsok,
  rugalmas h</t>
    </r>
    <r>
      <rPr>
        <sz val="10"/>
        <rFont val="Tw Cen MT"/>
        <family val="2"/>
      </rPr>
      <t>evederes</t>
    </r>
    <r>
      <rPr>
        <sz val="10"/>
        <color theme="1"/>
        <rFont val="Tw Cen MT"/>
        <family val="2"/>
        <charset val="238"/>
      </rPr>
      <t xml:space="preserve"> ülésalap
▪ esztergált fa lábak, f</t>
    </r>
    <r>
      <rPr>
        <sz val="10"/>
        <rFont val="Tw Cen MT"/>
        <family val="2"/>
      </rPr>
      <t>ekete szín</t>
    </r>
    <r>
      <rPr>
        <sz val="10"/>
        <rFont val="Tw Cen MT"/>
        <family val="2"/>
        <charset val="238"/>
      </rPr>
      <t xml:space="preserve">
▪ választható színek: s.kék, s.szürke, v.barna, okker, türkiz
▪ teherbírás: </t>
    </r>
    <r>
      <rPr>
        <sz val="10"/>
        <rFont val="Tw Cen MT"/>
        <family val="2"/>
      </rPr>
      <t>120 kg</t>
    </r>
    <r>
      <rPr>
        <sz val="10"/>
        <color rgb="FFFF0000"/>
        <rFont val="Tw Cen MT"/>
        <family val="2"/>
        <charset val="238"/>
      </rPr>
      <t xml:space="preserve">
</t>
    </r>
    <r>
      <rPr>
        <sz val="10"/>
        <rFont val="Tw Cen MT"/>
        <family val="2"/>
        <charset val="238"/>
      </rPr>
      <t xml:space="preserve">▪ lapraszerelten szállítva, dobozméret 73x54x102
</t>
    </r>
  </si>
  <si>
    <t>BANKETTASZTAL K1</t>
  </si>
  <si>
    <t>kiszerelés: 
160 g</t>
  </si>
  <si>
    <r>
      <rPr>
        <b/>
        <sz val="9"/>
        <rFont val="Tw Cen MT"/>
        <family val="2"/>
        <charset val="238"/>
      </rPr>
      <t>▪ fix magasságú karfa</t>
    </r>
    <r>
      <rPr>
        <sz val="9"/>
        <rFont val="Tw Cen MT"/>
        <family val="2"/>
        <charset val="238"/>
      </rPr>
      <t xml:space="preserve">
▪ karfa magassága az ülés szintjétől:
  kb. 180 mm
▪ szélesség állítási tartomány:
  kb. 15 mm, oldalanként
▪ karfa top: 270 x 50 mm</t>
    </r>
  </si>
  <si>
    <t>BR29 ARCO</t>
  </si>
  <si>
    <t>BR30 JACK</t>
  </si>
  <si>
    <r>
      <t xml:space="preserve">▪ fix magasságú karfa
</t>
    </r>
    <r>
      <rPr>
        <sz val="9"/>
        <rFont val="Tw Cen MT"/>
        <family val="2"/>
        <charset val="238"/>
      </rPr>
      <t>▪ karfa magassága az ülés szintjétől:
  kb. 180 mm
▪ szélesség állítási tartomány:
  kb. 15 mm, oldalanként
▪ karfa top: 295 x 45 mm</t>
    </r>
  </si>
  <si>
    <r>
      <rPr>
        <b/>
        <sz val="9"/>
        <rFont val="Tw Cen MT"/>
        <family val="2"/>
        <charset val="238"/>
      </rPr>
      <t xml:space="preserve">▪ fix magasság, műanyag kihajtható asztalka
</t>
    </r>
    <r>
      <rPr>
        <sz val="9"/>
        <rFont val="Tw Cen MT"/>
        <family val="2"/>
        <charset val="238"/>
      </rPr>
      <t>▪ fa asztalka felára: 2.800 Ft
▪ karfa magassága az ülés szintjétől:
    kb. 195 mm
▪ karfa top: 280 x 45 mm
▪ jobbkezes kivitel
▪ szerelhető a 1120-as vázú tárgyalószékekre</t>
    </r>
  </si>
  <si>
    <t>BR05</t>
  </si>
  <si>
    <r>
      <rPr>
        <b/>
        <sz val="9"/>
        <rFont val="Tw Cen MT"/>
        <family val="2"/>
        <charset val="238"/>
      </rPr>
      <t xml:space="preserve">▪ fix magasság
</t>
    </r>
    <r>
      <rPr>
        <sz val="9"/>
        <rFont val="Tw Cen MT"/>
        <family val="2"/>
        <charset val="238"/>
      </rPr>
      <t>▪ karfa magassága (az ülés szintjétől számítva,normál üléspárnázat mellett): 195 mm</t>
    </r>
    <r>
      <rPr>
        <b/>
        <sz val="9"/>
        <rFont val="Tw Cen MT"/>
        <family val="2"/>
        <charset val="238"/>
      </rPr>
      <t xml:space="preserve">
</t>
    </r>
    <r>
      <rPr>
        <sz val="9"/>
        <rFont val="Tw Cen MT"/>
        <family val="2"/>
        <charset val="238"/>
      </rPr>
      <t>▪ karfa top szélessége: 45 mm
▪ karfa top hossza: 280 mm
▪ szerelhető a 1120-as vázú székekre</t>
    </r>
  </si>
  <si>
    <r>
      <t xml:space="preserve">8850 KASE soft
</t>
    </r>
    <r>
      <rPr>
        <b/>
        <u/>
        <sz val="14"/>
        <color rgb="FFFF0000"/>
        <rFont val="Tw Cen MT"/>
        <family val="2"/>
        <charset val="238"/>
      </rPr>
      <t xml:space="preserve">
</t>
    </r>
  </si>
  <si>
    <t>83-92</t>
  </si>
  <si>
    <t xml:space="preserve">▪ exkluzív, minimál formatervezés
▪ alacsony háttámla
▪ polírozott fix alumínium karfa
▪ állítható hintamechanika
▪ a multiblock hintamechanika 2 cm-rel növeli a magasságot (feláras)
▪ alu lábkereszt d.700, d.50 parkettagörgők 
▪ teherbírás: 120 kg
▪ napi használati idő: 5-7 óra
</t>
  </si>
  <si>
    <t xml:space="preserve">▪ exkluzív, minimál formatervezés
▪ magas háttámla
▪ polírozott fix alumínium karfa
▪ a multiblock hintamechanika 2 cm-rel növeli a magasságot (feláras)
▪ alu lábkereszt d.700, d.50 parkettagörgők 
▪ teherbírás: 120 kg
▪ napi használati idő: 5-7 óra
</t>
  </si>
  <si>
    <t>8850 KASE SOFT</t>
  </si>
  <si>
    <t>VITELLIUS</t>
  </si>
  <si>
    <t>126-138</t>
  </si>
  <si>
    <t>▪ kiváló minőségű fekete valódi bőr
▪ magas háttámla széles fejtámlával
▪ 1D karfa puha támfelülettel
▪ multiblock hintamechanika
▪ polírozott alumínium lábkereszt, 
  d: 700 mm, d.65 parkettagörgők
▪ teherbírás: 140 kg
▪ napi használati idő: 5-7 óra
▪ mechanika, karfák és támla felszerelve</t>
  </si>
  <si>
    <t>DINKY 
aktív zsámoly</t>
  </si>
  <si>
    <t>kárpit*</t>
  </si>
  <si>
    <t>48-63</t>
  </si>
  <si>
    <t>▪ modern kialakítású egyensúlyozó zsámoly
▪ aktív ülést elősegítő formatervezés
▪ rugalmas burkolat
▪ zsinórral történő gázliftkioldás
▪ teherbírás: 110 kg
▪ napi használati idő: &lt;3 óra</t>
  </si>
  <si>
    <t>I-FLEXX TC</t>
  </si>
  <si>
    <t>COM PN</t>
  </si>
  <si>
    <t>COM PN
COM/S</t>
  </si>
  <si>
    <t>TESLA net</t>
  </si>
  <si>
    <t>NORTON net</t>
  </si>
  <si>
    <r>
      <t>SW.80</t>
    </r>
    <r>
      <rPr>
        <sz val="12"/>
        <rFont val="Tw Cen MT"/>
        <family val="2"/>
        <charset val="238"/>
      </rPr>
      <t xml:space="preserve"> matrózkék</t>
    </r>
  </si>
  <si>
    <r>
      <t xml:space="preserve">▪ állítható magasságú, fekete hálós háttámla
▪ állítható deréktámasz
▪ vágott hab ülésszivacs, varrás nélküli huzat
▪ szinkronmechanika (antishock)
▪ szögletes műanyag lábkereszt d.660
▪ d.50 görgők
▪ teherbírás: 110 kg
</t>
    </r>
    <r>
      <rPr>
        <b/>
        <sz val="8"/>
        <rFont val="Tw Cen MT"/>
        <family val="2"/>
        <charset val="238"/>
      </rPr>
      <t>▪ napi használati idő: 7-10 óra</t>
    </r>
  </si>
  <si>
    <r>
      <t xml:space="preserve">▪ állítható magasságú, fekete hálós háttámla
▪ egyéb háló színek egyeztetés szerint, felára: 9.100 Ft
▪ állítható deréktámasz
▪ vágott hab ülésszivacs, varrás nélküli huzat
▪ szinkronmechanika (antishock)
▪ WAS opció felár nélkül kérhető
▪ WAS+SL opció felára: 3.000 Ft
▪ szögletes műanyag lábkereszt d.660
▪ d.50 görgők
▪ vállfa felára: 4.000 Ft
▪ teherbírás: 110 kg
</t>
    </r>
    <r>
      <rPr>
        <b/>
        <sz val="8"/>
        <rFont val="Tw Cen MT"/>
        <family val="2"/>
        <charset val="238"/>
      </rPr>
      <t>▪ napi használati idő: 7-10 óra</t>
    </r>
  </si>
  <si>
    <r>
      <t xml:space="preserve">▪ kiváló minőségű textilbőr/valódi bőr
▪ magas háttámla
▪ polírozott alumínium karfa,
   kárpitozott támfelület
▪ multiblock hintamechanika
▪ krómozott gázlift
▪ krómozott lábkereszt d.640, d.50 görgők
▪ teherbírás: 130 kg
</t>
    </r>
    <r>
      <rPr>
        <b/>
        <sz val="10"/>
        <rFont val="Tw Cen MT"/>
        <family val="2"/>
        <charset val="238"/>
      </rPr>
      <t>▪ napi használati idő: 5-7 óra</t>
    </r>
    <r>
      <rPr>
        <sz val="10"/>
        <rFont val="Tw Cen MT"/>
        <family val="2"/>
        <charset val="238"/>
      </rPr>
      <t xml:space="preserve">
</t>
    </r>
  </si>
  <si>
    <r>
      <t xml:space="preserve">▪ ergonómikus kialakítás
▪ magas háttámla
▪ műanyag fix kárpitozott karfa
▪ műanyag lábkereszt d.660, d.50 görgők
▪ teherbírás: 120 kg
</t>
    </r>
    <r>
      <rPr>
        <b/>
        <sz val="10"/>
        <rFont val="Tw Cen MT"/>
        <family val="2"/>
        <charset val="238"/>
      </rPr>
      <t>▪ napi használati idő: 5-7 óra</t>
    </r>
    <r>
      <rPr>
        <sz val="10"/>
        <rFont val="Tw Cen MT"/>
        <family val="2"/>
        <charset val="238"/>
      </rPr>
      <t xml:space="preserve">
</t>
    </r>
  </si>
  <si>
    <t>O P E R A T Í V     F O R G Ó S Z É K E K</t>
  </si>
  <si>
    <t>K L A S S Z I K U S     T Á R G Y A L Ó S Z É K E K,   P A D O K</t>
  </si>
  <si>
    <t>tulajdonságok</t>
  </si>
  <si>
    <t>kép</t>
  </si>
  <si>
    <t>légpumpás deréktámasz (LAS)</t>
  </si>
  <si>
    <t>deréktámasz
mélysége a marokpumpa által fokozatmentesen állítható</t>
  </si>
  <si>
    <t>ülésmélység állító mechanika</t>
  </si>
  <si>
    <t>vastagság: 30 mm, mélység-állítás: 5 fokozatban, fokozatonként 10 mm, összesen max. 50 mm</t>
  </si>
  <si>
    <t>fejtámla FT58</t>
  </si>
  <si>
    <t>3D fejtámla, állítható magasság, mélység, dőlésszög, magasság: +18-23 cm, támla magasság: 15 cm, támla szélesség: 24 cm, szivacs vastagság: 20 mm</t>
  </si>
  <si>
    <t>Fejtámla FT62</t>
  </si>
  <si>
    <t>fix fejtámla, polírozott alumínium szár, magasság: +14-15 cm, támla magasság: 13 cm, támla szélesség: 44 cm, szivacs vastagság: 30 mm</t>
  </si>
  <si>
    <r>
      <t>AV.04</t>
    </r>
    <r>
      <rPr>
        <sz val="12"/>
        <rFont val="Tw Cen MT"/>
        <family val="2"/>
        <charset val="238"/>
      </rPr>
      <t xml:space="preserve"> fekete
</t>
    </r>
    <r>
      <rPr>
        <b/>
        <sz val="12"/>
        <rFont val="Tw Cen MT"/>
        <family val="2"/>
        <charset val="238"/>
      </rPr>
      <t>AV.36</t>
    </r>
    <r>
      <rPr>
        <sz val="12"/>
        <rFont val="Tw Cen MT"/>
        <family val="2"/>
        <charset val="238"/>
      </rPr>
      <t xml:space="preserve"> szürke
</t>
    </r>
  </si>
  <si>
    <t>MIDLAND</t>
  </si>
  <si>
    <t>124-132</t>
  </si>
  <si>
    <r>
      <t>0,24 m</t>
    </r>
    <r>
      <rPr>
        <vertAlign val="superscript"/>
        <sz val="9"/>
        <rFont val="Tw Cen MT"/>
        <family val="2"/>
        <charset val="238"/>
      </rPr>
      <t>3</t>
    </r>
  </si>
  <si>
    <t>WELLINGTON</t>
  </si>
  <si>
    <t>háló fekete/váz fekete</t>
  </si>
  <si>
    <t>kárpit háttámla</t>
  </si>
  <si>
    <t>kárpit háttámla/váz opciók: fekete/fekete, fekete/szürke, szürke/szürke, szürke/fekete</t>
  </si>
  <si>
    <t>123-132</t>
  </si>
  <si>
    <t>42-51</t>
  </si>
  <si>
    <r>
      <t>0,21 m</t>
    </r>
    <r>
      <rPr>
        <vertAlign val="superscript"/>
        <sz val="9"/>
        <rFont val="Tw Cen MT"/>
        <family val="2"/>
        <charset val="238"/>
      </rPr>
      <t>3</t>
    </r>
  </si>
  <si>
    <t>LORIA</t>
  </si>
  <si>
    <t>Új termékek: MIDLAND, WELLINGTON</t>
  </si>
  <si>
    <t>háló színek: fekete, szürke, kék, zöld, piros, pink</t>
  </si>
  <si>
    <t>Antares 1030 ZON medica</t>
  </si>
  <si>
    <t>Antares 1080 ASYN
Antares 1080 ASYN ergo</t>
  </si>
  <si>
    <t>Antares 1080 MEK
Antares 1080 MEK ergo</t>
  </si>
  <si>
    <t xml:space="preserve">Antares 1158 LN
Antares 1158 LC
</t>
  </si>
  <si>
    <t>Antares 1158 TLC</t>
  </si>
  <si>
    <t>Antares 1290 ASYN</t>
  </si>
  <si>
    <t>Antares 1290 NOR
Antares 1290 MEK</t>
  </si>
  <si>
    <t>Antates 1290 NOR</t>
  </si>
  <si>
    <t>Antares 1290 ZON</t>
  </si>
  <si>
    <t>Antares 1297 ASYN REBECCA</t>
  </si>
  <si>
    <t>Antares 1580 GALA</t>
  </si>
  <si>
    <t>Antares 1640 SYN ATHEA</t>
  </si>
  <si>
    <t>Antares 1640 ASYN ATHEA</t>
  </si>
  <si>
    <t>Antares 1850 OMNIA smart</t>
  </si>
  <si>
    <t>Antares 1850 OMNIA standard</t>
  </si>
  <si>
    <t>Antares 1850 OMNIA white</t>
  </si>
  <si>
    <t>Antares 1870 MOTION</t>
  </si>
  <si>
    <t>Antares 2170 TN ROCKY
2170 TC ROCKY</t>
  </si>
  <si>
    <t xml:space="preserve">Antares 2170 TN ROCKY net
2170 TC ROCKY net
</t>
  </si>
  <si>
    <t xml:space="preserve">Antares 2170/S ROCKY
</t>
  </si>
  <si>
    <t xml:space="preserve">Antares 2170/S ROCKY net
</t>
  </si>
  <si>
    <t>Antares 2180/S MAGIX</t>
  </si>
  <si>
    <t>Antares 2181/S MAGIX</t>
  </si>
  <si>
    <t>Antares 2182/S MAGIX net</t>
  </si>
  <si>
    <t>Antares 2184 MAGIX 4L</t>
  </si>
  <si>
    <t>Antares 3500 XXL</t>
  </si>
  <si>
    <t>Antares 5500</t>
  </si>
  <si>
    <t>Antares 5500 XXL</t>
  </si>
  <si>
    <t>Antares AOKI</t>
  </si>
  <si>
    <t>Antares AOKI alu</t>
  </si>
  <si>
    <t>Antares AOKI style
AOKI swiss</t>
  </si>
  <si>
    <t>Antares AOKI/S</t>
  </si>
  <si>
    <t>Antares AOKI/SB</t>
  </si>
  <si>
    <t>Antares BELEN alu</t>
  </si>
  <si>
    <t>Antares BELEN cross</t>
  </si>
  <si>
    <t>Antares BELEN style</t>
  </si>
  <si>
    <t>Antares BELEN visitor</t>
  </si>
  <si>
    <t>Antares BELEN wood</t>
  </si>
  <si>
    <t>Antares BOSTON 24</t>
  </si>
  <si>
    <t xml:space="preserve">Antares BOSTON extra
</t>
  </si>
  <si>
    <t>Antares BOSTON standard</t>
  </si>
  <si>
    <t>Antares BOSTON smart</t>
  </si>
  <si>
    <t>Antares BOSTON H extra</t>
  </si>
  <si>
    <t xml:space="preserve">Antares BOSTON 4L </t>
  </si>
  <si>
    <t>Antares BOSTON/S</t>
  </si>
  <si>
    <t>Antares CINQUE ASYN LX</t>
  </si>
  <si>
    <t>Antares CINQUE SYN standard</t>
  </si>
  <si>
    <t>Antares ECLIPSE net
Antares ECLIPSE H</t>
  </si>
  <si>
    <t>Antares ENIX</t>
  </si>
  <si>
    <t>Antares PURE ASYN net smart</t>
  </si>
  <si>
    <t>Antares PURE net smart</t>
  </si>
  <si>
    <r>
      <t xml:space="preserve">Antares PURE net standard
</t>
    </r>
    <r>
      <rPr>
        <b/>
        <sz val="14"/>
        <color rgb="FFFF0000"/>
        <rFont val="Tw Cen MT"/>
        <family val="2"/>
        <charset val="238"/>
      </rPr>
      <t xml:space="preserve">
</t>
    </r>
    <r>
      <rPr>
        <b/>
        <sz val="9"/>
        <color rgb="FFFF0000"/>
        <rFont val="Tw Cen MT"/>
        <family val="2"/>
        <charset val="238"/>
      </rPr>
      <t>a nagy képen fejtámlával és karfával,
a fenti ár opciók nélkül értendő</t>
    </r>
  </si>
  <si>
    <r>
      <t xml:space="preserve">Antares PURE net white
</t>
    </r>
    <r>
      <rPr>
        <b/>
        <sz val="9"/>
        <color rgb="FFFF0000"/>
        <rFont val="Tw Cen MT"/>
        <family val="2"/>
        <charset val="238"/>
      </rPr>
      <t xml:space="preserve">
a nagy képen fejtámlával és karfával,
a fenti ár opciók nélkül értendő</t>
    </r>
  </si>
  <si>
    <t>Antares PURE standard</t>
  </si>
  <si>
    <t>Antares PURE standard white</t>
  </si>
  <si>
    <t>Antares SYNERGOS LX</t>
  </si>
  <si>
    <t>Antares TEXAS HU
TEXAS HU SYN</t>
  </si>
  <si>
    <r>
      <t xml:space="preserve">Antares TIP TOP PN
Antares TIP TOP PC
</t>
    </r>
    <r>
      <rPr>
        <b/>
        <sz val="12"/>
        <rFont val="Tw Cen MT"/>
        <family val="2"/>
        <charset val="238"/>
      </rPr>
      <t>műanyag ülés és támla</t>
    </r>
  </si>
  <si>
    <r>
      <t xml:space="preserve">Antares TIP TOP TN
Antares TIP TOP TC
</t>
    </r>
    <r>
      <rPr>
        <b/>
        <sz val="12"/>
        <rFont val="Tw Cen MT"/>
        <family val="2"/>
        <charset val="238"/>
      </rPr>
      <t>kárpitozott ülés és támla</t>
    </r>
  </si>
  <si>
    <r>
      <t xml:space="preserve">Antares TIP TOP TN net
Antares TIP TOP TC net
</t>
    </r>
    <r>
      <rPr>
        <b/>
        <sz val="12"/>
        <rFont val="Tw Cen MT"/>
        <family val="2"/>
        <charset val="238"/>
      </rPr>
      <t xml:space="preserve">kárpitozott ülés
és hálós támla
</t>
    </r>
    <r>
      <rPr>
        <sz val="9"/>
        <rFont val="Tw Cen MT"/>
        <family val="2"/>
        <charset val="238"/>
      </rPr>
      <t>a képen görgős krómozott vázzal</t>
    </r>
  </si>
  <si>
    <t>Antares XENIA LX</t>
  </si>
  <si>
    <t xml:space="preserve">Antares YPSILON
</t>
  </si>
  <si>
    <t>47-53</t>
  </si>
  <si>
    <t>60-65</t>
  </si>
  <si>
    <t xml:space="preserve">ERGOHUMAN Elite II </t>
  </si>
  <si>
    <r>
      <t>▪ állítható magasságú, hálós, ergonomikus háttámla és ülés, állítható ülésmélység, előre dőnthető háttámla (</t>
    </r>
    <r>
      <rPr>
        <sz val="7"/>
        <color theme="1"/>
        <rFont val="Tw Cen MT"/>
        <family val="2"/>
        <charset val="238"/>
      </rPr>
      <t>8</t>
    </r>
    <r>
      <rPr>
        <sz val="8"/>
        <color theme="1"/>
        <rFont val="Tw Cen MT"/>
        <family val="2"/>
        <charset val="238"/>
      </rPr>
      <t>°) és ülőlap (</t>
    </r>
    <r>
      <rPr>
        <sz val="7"/>
        <color theme="1"/>
        <rFont val="Tw Cen MT"/>
        <family val="2"/>
        <charset val="238"/>
      </rPr>
      <t>2</t>
    </r>
    <r>
      <rPr>
        <sz val="8"/>
        <color theme="1"/>
        <rFont val="Tw Cen MT"/>
        <family val="2"/>
        <charset val="238"/>
      </rPr>
      <t xml:space="preserve">°)
▪ ergonomikus, állítható keménységű deréktámasz
▪ 2D fejtámla: magasság, dőlésszög
▪ 4D karfa: magasság, szélesség, forgatható, előre-hátra, puha támfelület
▪ 5 pontos szinkronmechanika (antishock)
▪ alu lábkereszt d.640, d.65 parkettagörgők
▪ teherbírás: 150 kg
▪ </t>
    </r>
    <r>
      <rPr>
        <b/>
        <sz val="8"/>
        <color theme="1"/>
        <rFont val="Tw Cen MT"/>
        <family val="2"/>
        <charset val="238"/>
      </rPr>
      <t>napi használati idő: &gt;10 óra</t>
    </r>
    <r>
      <rPr>
        <sz val="8"/>
        <color theme="1"/>
        <rFont val="Tw Cen MT"/>
        <family val="2"/>
        <charset val="238"/>
      </rPr>
      <t xml:space="preserve">
▪ alapértelmezetten lapraszerelve szállítjuk</t>
    </r>
  </si>
  <si>
    <t>háló színek: fekete</t>
  </si>
  <si>
    <t>szövetes ülés felár</t>
  </si>
  <si>
    <t>ERGOHUMAN Ultra II</t>
  </si>
  <si>
    <t>Új termékek: ERGOHUMAN Ultra II.</t>
  </si>
  <si>
    <t>ERGOHUMAN Elite II</t>
  </si>
  <si>
    <t>ERGOHUMAN Projekt II</t>
  </si>
  <si>
    <t>1260 ALLOY</t>
  </si>
  <si>
    <r>
      <rPr>
        <sz val="9"/>
        <rFont val="Tw Cen MT"/>
        <family val="2"/>
        <charset val="238"/>
      </rPr>
      <t>▪speciális poliuretán (PU) vagy műanyag ülőlap és háttámla (plast)</t>
    </r>
    <r>
      <rPr>
        <sz val="10"/>
        <rFont val="Tw Cen MT"/>
        <family val="2"/>
        <charset val="238"/>
      </rPr>
      <t xml:space="preserve">
▪ karfa felár: később
▪ fix ülől és hátlap
▪ foggantyúval ellátott fix háttámlakeret, választható színek: fekete, v.szürke
▪ gázliftes magasságállítás 
▪ műanyag lábkereszt d.600, d.50 görgők
▪ teherbírás: 160 kg
</t>
    </r>
    <r>
      <rPr>
        <b/>
        <sz val="10"/>
        <rFont val="Tw Cen MT"/>
        <family val="2"/>
        <charset val="238"/>
      </rPr>
      <t>▪ napi használati idő: 24 óra</t>
    </r>
  </si>
  <si>
    <t>HECTOR 24</t>
  </si>
  <si>
    <r>
      <t>0,20 m</t>
    </r>
    <r>
      <rPr>
        <vertAlign val="superscript"/>
        <sz val="9"/>
        <rFont val="Tw Cen MT"/>
        <family val="2"/>
        <charset val="238"/>
      </rPr>
      <t>3</t>
    </r>
  </si>
  <si>
    <t>Új termékek: HECTOR 24</t>
  </si>
  <si>
    <t>CANBERRO</t>
  </si>
  <si>
    <t>116-123</t>
  </si>
  <si>
    <r>
      <t xml:space="preserve">▪ puha textilbőr
▪ magas háttámla 
▪ karfa párnázott támfelülettel
▪ vízszintesig dönthető háttámla
</t>
    </r>
    <r>
      <rPr>
        <b/>
        <sz val="10"/>
        <rFont val="Tw Cen MT"/>
        <family val="2"/>
        <charset val="238"/>
      </rPr>
      <t>▪ kihúzható lábtámasz</t>
    </r>
    <r>
      <rPr>
        <sz val="10"/>
        <rFont val="Tw Cen MT"/>
        <family val="2"/>
        <charset val="238"/>
      </rPr>
      <t xml:space="preserve">
▪ fekete festett acél lábkereszt d.700
▪ d.50 görgők
▪ teherbírás: 110 kg
</t>
    </r>
    <r>
      <rPr>
        <b/>
        <sz val="10"/>
        <rFont val="Tw Cen MT"/>
        <family val="2"/>
        <charset val="238"/>
      </rPr>
      <t>▪ napi használati idő: 3-5 óra</t>
    </r>
  </si>
  <si>
    <t>Újra kapható: CANBERRO</t>
  </si>
  <si>
    <t>E speciális műbőr kárpit termékenkénti feláráról, további színeiről területi képviselőink adnak tájékoztatást.</t>
  </si>
  <si>
    <r>
      <t>AZ.05</t>
    </r>
    <r>
      <rPr>
        <sz val="12"/>
        <rFont val="Tw Cen MT"/>
        <family val="2"/>
        <charset val="238"/>
      </rPr>
      <t xml:space="preserve"> égszínkék</t>
    </r>
    <r>
      <rPr>
        <b/>
        <sz val="12"/>
        <rFont val="Tw Cen MT"/>
        <family val="2"/>
        <charset val="238"/>
      </rPr>
      <t xml:space="preserve">
AZ.07 </t>
    </r>
    <r>
      <rPr>
        <sz val="12"/>
        <rFont val="Tw Cen MT"/>
        <family val="2"/>
        <charset val="238"/>
      </rPr>
      <t>kék</t>
    </r>
    <r>
      <rPr>
        <b/>
        <sz val="12"/>
        <rFont val="Tw Cen MT"/>
        <family val="2"/>
        <charset val="238"/>
      </rPr>
      <t xml:space="preserve">
AZ.11 </t>
    </r>
    <r>
      <rPr>
        <sz val="12"/>
        <rFont val="Tw Cen MT"/>
        <family val="2"/>
        <charset val="238"/>
      </rPr>
      <t>fekete</t>
    </r>
  </si>
  <si>
    <r>
      <t xml:space="preserve">AZ.09 </t>
    </r>
    <r>
      <rPr>
        <sz val="12"/>
        <rFont val="Tw Cen MT"/>
        <family val="2"/>
        <charset val="238"/>
      </rPr>
      <t>narancs (standby)</t>
    </r>
    <r>
      <rPr>
        <b/>
        <sz val="12"/>
        <rFont val="Tw Cen MT"/>
        <family val="2"/>
        <charset val="238"/>
      </rPr>
      <t xml:space="preserve">
</t>
    </r>
  </si>
  <si>
    <r>
      <t xml:space="preserve">AZ.10 </t>
    </r>
    <r>
      <rPr>
        <sz val="12"/>
        <rFont val="Tw Cen MT"/>
        <family val="2"/>
        <charset val="238"/>
      </rPr>
      <t>sötétzöld (standby)</t>
    </r>
  </si>
  <si>
    <r>
      <t xml:space="preserve">AZ.12 </t>
    </r>
    <r>
      <rPr>
        <sz val="12"/>
        <rFont val="Tw Cen MT"/>
        <family val="2"/>
        <charset val="238"/>
      </rPr>
      <t>barna</t>
    </r>
    <r>
      <rPr>
        <b/>
        <sz val="12"/>
        <rFont val="Tw Cen MT"/>
        <family val="2"/>
        <charset val="238"/>
      </rPr>
      <t xml:space="preserve"> </t>
    </r>
    <r>
      <rPr>
        <sz val="12"/>
        <rFont val="Tw Cen MT"/>
        <family val="2"/>
        <charset val="238"/>
      </rPr>
      <t>(standby)</t>
    </r>
  </si>
  <si>
    <t>MIRUS Elite II</t>
  </si>
  <si>
    <t>MASSIVE XII</t>
  </si>
  <si>
    <t>dupla fémváz</t>
  </si>
  <si>
    <t>69-118</t>
  </si>
  <si>
    <t>▪ asztal magasság 69-118 cm között fokozatmentesen beállítható
▪ vázszínek: szürke (RAL7045), fehér (RAL9016), fekete (RAL9005)
▪ 3db programozható magasság (memory)
▪ emelési sebesség: 32 mm/másodperc
▪ alacsony zajszint (&lt;50 dB)
▪ állítható szélességű acélváz: 110-190 cm
▪ asztallap: min. 120x60 cm, max. 200x80 cm
▪ láb szélessége: 68 cm
▪ 2 szegmensű láb, 2-motoros kivitel
▪ terhelhető: 100 kg</t>
  </si>
  <si>
    <r>
      <t xml:space="preserve">KENTO  
</t>
    </r>
    <r>
      <rPr>
        <b/>
        <u/>
        <sz val="10"/>
        <rFont val="Tw Cen MT"/>
        <family val="2"/>
        <charset val="238"/>
      </rPr>
      <t>elektromosan állítható magasságú asztal</t>
    </r>
  </si>
  <si>
    <t>120x60x1,5cm asztallap</t>
  </si>
  <si>
    <t>140x70x1,5cm asztallap</t>
  </si>
  <si>
    <t xml:space="preserve">Lehetséges opciók:  
120x60 cm: fehér váz, fehér lap/fekete váz, karbonszál lap/fekete váz, sötét dió lap
140x70 cm: fehér váz, fehér lap/fekete váz, karbonszál lap </t>
  </si>
  <si>
    <t>72-117</t>
  </si>
  <si>
    <r>
      <rPr>
        <sz val="10"/>
        <rFont val="Tw Cen MT"/>
        <family val="2"/>
        <charset val="238"/>
      </rPr>
      <t>▪ 3db programozható magasság (memory)</t>
    </r>
    <r>
      <rPr>
        <sz val="10"/>
        <color rgb="FFFF0000"/>
        <rFont val="Tw Cen MT"/>
        <family val="2"/>
        <charset val="238"/>
      </rPr>
      <t xml:space="preserve">
</t>
    </r>
    <r>
      <rPr>
        <sz val="10"/>
        <rFont val="Tw Cen MT"/>
        <family val="2"/>
        <charset val="238"/>
      </rPr>
      <t>▪ fix szélességű acélváz</t>
    </r>
    <r>
      <rPr>
        <sz val="10"/>
        <color rgb="FFFF0000"/>
        <rFont val="Tw Cen MT"/>
        <family val="2"/>
        <charset val="238"/>
      </rPr>
      <t xml:space="preserve">
</t>
    </r>
    <r>
      <rPr>
        <sz val="10"/>
        <rFont val="Tw Cen MT"/>
        <family val="2"/>
        <charset val="238"/>
      </rPr>
      <t>▪ két szegmensű aszallap (2x120x30x1,5cm/2x140x35x1,5cm)</t>
    </r>
    <r>
      <rPr>
        <sz val="10"/>
        <color rgb="FFFF0000"/>
        <rFont val="Tw Cen MT"/>
        <family val="2"/>
        <charset val="238"/>
      </rPr>
      <t xml:space="preserve">
</t>
    </r>
    <r>
      <rPr>
        <sz val="10"/>
        <rFont val="Tw Cen MT"/>
        <family val="2"/>
        <charset val="238"/>
      </rPr>
      <t>▪ 2 szegmensű láb
▪ láb szélessége: 60 cm</t>
    </r>
    <r>
      <rPr>
        <sz val="10"/>
        <color rgb="FFFF0000"/>
        <rFont val="Tw Cen MT"/>
        <family val="2"/>
        <charset val="238"/>
      </rPr>
      <t xml:space="preserve">
</t>
    </r>
    <r>
      <rPr>
        <sz val="10"/>
        <rFont val="Tw Cen MT"/>
        <family val="2"/>
        <charset val="238"/>
      </rPr>
      <t>▪ emelési sebesség: 15 mm/másodperc</t>
    </r>
    <r>
      <rPr>
        <sz val="10"/>
        <color rgb="FFFF0000"/>
        <rFont val="Tw Cen MT"/>
        <family val="2"/>
        <charset val="238"/>
      </rPr>
      <t xml:space="preserve">
</t>
    </r>
    <r>
      <rPr>
        <sz val="10"/>
        <rFont val="Tw Cen MT"/>
        <family val="2"/>
        <charset val="238"/>
      </rPr>
      <t>▪ alacsony zajszint: 50 dB
▪ egymotoros kivitel
▪ terhelhető: 50 kg-ig
▪ lap színek:</t>
    </r>
  </si>
  <si>
    <r>
      <t xml:space="preserve">ULIX
</t>
    </r>
    <r>
      <rPr>
        <b/>
        <sz val="14"/>
        <rFont val="Tw Cen MT"/>
        <family val="2"/>
        <charset val="238"/>
      </rPr>
      <t>elektromosan állítható magasságú asztalváz</t>
    </r>
  </si>
  <si>
    <t>73-118</t>
  </si>
  <si>
    <t>TÉRDEPLŐSZÉK 
gázliftes</t>
  </si>
  <si>
    <t>szürke-fekete szövet</t>
  </si>
  <si>
    <t>háló szürke/váz fekete</t>
  </si>
  <si>
    <t>MIRUS Budget II</t>
  </si>
  <si>
    <t>▪ állítható magasságú, hálós háttámla
▪ 2D fejtámla: magasság, dőlésszög
▪ ergonomikus, állítható puhaságú deréktámasz
▪ 3D karfa: magasság, forgatható, előre-hátra, puha támfelület
▪ hálós ülőlap, állítható ülésmélység
▪ 5 pontos szinkronmechanika (antishock)
▪ műanyag lábkereszt d.640, d.65 parkettagörgők
▪ teherbírás: 110 kg
▪ napi használati idő: &gt;10 óra
▪ alapértelmezetten lapraszerelve szállítjuk</t>
  </si>
  <si>
    <t>TÉRDEPLŐSZÉK gázliftes</t>
  </si>
  <si>
    <t>MASSIVE XII.</t>
  </si>
  <si>
    <t>KENTO</t>
  </si>
  <si>
    <t>ULIX</t>
  </si>
  <si>
    <t>Új termékek: MIRUS Budget II., KENTO,  MASSIVE XXI., TÉRDEPLŐSZÉK, ULIX</t>
  </si>
  <si>
    <t>113-141</t>
  </si>
  <si>
    <t>46-57</t>
  </si>
  <si>
    <r>
      <t xml:space="preserve">▪ állítható magasságú háttámla
</t>
    </r>
    <r>
      <rPr>
        <sz val="9"/>
        <color theme="1"/>
        <rFont val="Tw Cen MT"/>
        <family val="2"/>
        <charset val="238"/>
      </rPr>
      <t>▪ 3D fejtámla (magasság, szög, mélység)</t>
    </r>
    <r>
      <rPr>
        <sz val="9"/>
        <rFont val="Tw Cen MT"/>
        <family val="2"/>
        <charset val="238"/>
      </rPr>
      <t xml:space="preserve">
▪ 4D karfa (forgatható, előre-hátra, magasság, szélesség), puha támfelület
▪ állítható ülésmélység
▪ 5 pontos szinkronmechanika (antishock)
▪ ülőlap billentő funkció, 2 ponton rögzíthető
▪ alu lábkereszt d.700, d.60 parkettagörgők
▪ teherbírás: 140 kg
▪ napi használati idő: 24 óra</t>
    </r>
  </si>
  <si>
    <t>25-49</t>
  </si>
  <si>
    <r>
      <t xml:space="preserve">• fekete festett acél váz 5 állítható magasággal
• szövet kárpitozás
• gázliftes magasságállítás
• d.50 automata fékezős parkettagörgők
</t>
    </r>
    <r>
      <rPr>
        <sz val="10"/>
        <color theme="1"/>
        <rFont val="Tw Cen MT"/>
        <family val="2"/>
        <charset val="238"/>
      </rPr>
      <t xml:space="preserve"> </t>
    </r>
    <r>
      <rPr>
        <sz val="10"/>
        <rFont val="Tw Cen MT"/>
        <family val="2"/>
        <charset val="238"/>
      </rPr>
      <t>• teherbírás: 90 kg
▪ napi használati idő: &lt;3 óra</t>
    </r>
  </si>
  <si>
    <t>▪ optimális tartást biztosít
▪ segíti a véráramlást az alsó végtagokban
▪ állítható dőlésszög 
▪ pöttyös mintázat,
    készlet szerint</t>
  </si>
  <si>
    <t>MIRO bat</t>
  </si>
  <si>
    <t>99-105</t>
  </si>
  <si>
    <t>40-46</t>
  </si>
  <si>
    <t>▪ hálós, középmagas háttámla
▪ a fejtámla 19 cm-rel növeli meg
  a szék magasságát
▪ fekete szövet kárpitozású ülőlap 
▪ 2D fejtámla: magasság, dőlésszög
▪ 2D karfa: magasság, forgatható, puha támfelület
▪ 4 ponton rögzíthető szinkronmechanika (antishock)
▪ szögletes műanyag lábkereszt d.680
▪ d.60 parkettagörgők
▪ teherbírás: 130 kg
▪ napi használati idő: 7-10 óra</t>
  </si>
  <si>
    <t>Új termékek: MIRO Bat</t>
  </si>
  <si>
    <t>▪ vázszínek: fekete
▪ 4db programozható magasság (memory)
▪ állítható szélességű acélváz: 110-150 cm
▪ asztallap: min. 120x70 cm, max. 160x80 cm
▪ emelési sebesség: 25 mm/másodperc
▪ nagyon alacsony zajszint (&lt;48 dB)
▪ 2 szegmensű láb
▪ egymotoros kivitel
▪ terhelhető: 80 kg-ig</t>
  </si>
  <si>
    <t>2  év</t>
  </si>
  <si>
    <r>
      <t xml:space="preserve">▪ magas háttámla
▪ festett, fa utánzatú műanyag karfa
▪ festett, fa utánzatú
   műanyag lábkereszt d.660, d.50 görgők
▪ karfa párnázott támfelülettel
▪ állítható multiblock hintamechanika
▪ teherbírás: 110 kg
</t>
    </r>
    <r>
      <rPr>
        <b/>
        <sz val="10"/>
        <rFont val="Tw Cen MT"/>
        <family val="2"/>
        <charset val="238"/>
      </rPr>
      <t xml:space="preserve">▪ napi használati idő: 5-7 óra
</t>
    </r>
  </si>
  <si>
    <r>
      <rPr>
        <sz val="10"/>
        <rFont val="Tw Cen MT"/>
        <family val="2"/>
        <charset val="238"/>
      </rPr>
      <t>▪ hálós vagy feszített kárpit háttámla
▪ kárpitozott ülőlap
▪ 2D fejtámla: magasság, dőlésszög
▪ 3D karfa: magasság, szélesség, forgatható, puha támfelület</t>
    </r>
    <r>
      <rPr>
        <sz val="10"/>
        <color rgb="FFFF0000"/>
        <rFont val="Tw Cen MT"/>
        <family val="2"/>
        <charset val="238"/>
      </rPr>
      <t xml:space="preserve">
</t>
    </r>
    <r>
      <rPr>
        <sz val="10"/>
        <rFont val="Tw Cen MT"/>
        <family val="2"/>
        <charset val="238"/>
      </rPr>
      <t>•	Harmadik generációs, 5 ponton rögzíthető szinkronmechanika
▪ magasságban állítható deréktámasz</t>
    </r>
    <r>
      <rPr>
        <sz val="10"/>
        <color rgb="FFFF0000"/>
        <rFont val="Tw Cen MT"/>
        <family val="2"/>
        <charset val="238"/>
      </rPr>
      <t xml:space="preserve">
</t>
    </r>
    <r>
      <rPr>
        <sz val="10"/>
        <rFont val="Tw Cen MT"/>
        <family val="2"/>
        <charset val="238"/>
      </rPr>
      <t xml:space="preserve">▪ műanyag lábkereszt d.700, d.60 parkettagörgők
</t>
    </r>
    <r>
      <rPr>
        <b/>
        <sz val="10"/>
        <rFont val="Tw Cen MT"/>
        <family val="2"/>
        <charset val="238"/>
      </rPr>
      <t>▪ teherbírás: 110 kg
▪ napi használati idő: 5-7 óra</t>
    </r>
    <r>
      <rPr>
        <b/>
        <sz val="10"/>
        <color rgb="FFFF0000"/>
        <rFont val="Tw Cen MT"/>
        <family val="2"/>
        <charset val="238"/>
      </rPr>
      <t xml:space="preserve">
</t>
    </r>
  </si>
  <si>
    <t>ajánlott termékcsaládok:
BOSTON, CINQUE, XENIA</t>
  </si>
  <si>
    <t>ajánlott termékcsaládok:
BOSTON, CINQUE, XENIA, YPSILON</t>
  </si>
  <si>
    <t>ajánlott termékcsaládok:
BOSTON, CINQUE,
XENIA, YPSILON</t>
  </si>
  <si>
    <t>ajánlott termékcsaládok:
BOSTON, CINQUE, YPSILON</t>
  </si>
  <si>
    <t>barna textilbőr</t>
  </si>
  <si>
    <t>PRESTON</t>
  </si>
  <si>
    <t>TENNESSEE ECO</t>
  </si>
  <si>
    <r>
      <t xml:space="preserve">▪ középmagas, hálós háttámla 
▪ textilbőr kárpitozású fejtámasz
▪ fix műanyag karfa 
▪ fekete mesh ülőlap
▪ állítható hintamechanika
▪ krómozott lábkereszt d.590, d.50 görgők
▪ teherbírás: 90 kg
</t>
    </r>
    <r>
      <rPr>
        <b/>
        <sz val="10"/>
        <rFont val="Tw Cen MT"/>
        <family val="2"/>
        <charset val="238"/>
      </rPr>
      <t>▪ napi használati idő: 3-5 óra</t>
    </r>
  </si>
  <si>
    <t>2175/S MAGIX net</t>
  </si>
  <si>
    <t>JELENLEG NEM ELÉRHETŐ!</t>
  </si>
  <si>
    <t>AR02 C</t>
  </si>
  <si>
    <t>A készlet erejéig!</t>
  </si>
  <si>
    <t>Új termék: AR02 C karfa</t>
  </si>
  <si>
    <t>MARTA</t>
  </si>
  <si>
    <t xml:space="preserve">Kifutott termék: AR08 és AR08 C karfa </t>
  </si>
  <si>
    <t>Új termék: AR11 és AR12 karfa</t>
  </si>
  <si>
    <t>AR11</t>
  </si>
  <si>
    <r>
      <rPr>
        <b/>
        <sz val="9"/>
        <rFont val="Tw Cen MT"/>
        <family val="2"/>
        <charset val="238"/>
      </rPr>
      <t>▪ 4D állítható karfa, puha top, műanyag szár</t>
    </r>
    <r>
      <rPr>
        <sz val="9"/>
        <rFont val="Tw Cen MT"/>
        <family val="2"/>
        <charset val="238"/>
      </rPr>
      <t xml:space="preserve">
▪ karfa magassága az ülés szintjétől: kb. 230-300 mm
▪ magasság állítási tartomány: 72 mm, 7 fokozatban
▪ előre-hátra tolható top (0-64 mm) 
▪ szélességben állítható top (0-20 mm)
▪ forgatható top (-20° +20° fokban)
▪ karfa top felülete: 260 x 105 mm</t>
    </r>
  </si>
  <si>
    <t>AR12</t>
  </si>
  <si>
    <r>
      <rPr>
        <b/>
        <sz val="9"/>
        <rFont val="Tw Cen MT"/>
        <family val="2"/>
        <charset val="238"/>
      </rPr>
      <t>▪ 1D állítható magasságú, puha top, műanyag karfa</t>
    </r>
    <r>
      <rPr>
        <sz val="9"/>
        <rFont val="Tw Cen MT"/>
        <family val="2"/>
        <charset val="238"/>
      </rPr>
      <t xml:space="preserve">
▪ karfa magassága az ülés szintjétől: kb. 195-290 mm
▪ magasság állítási tartomány: 95 mm,  7 fokozatban
▪ szélesség állítási tartomány: kb. 15 mm, oldalanként
▪ karfa top puha, mérete: 245 x 85 mm</t>
    </r>
  </si>
  <si>
    <t>Kifutott termék: BLESS és BLESS BIG</t>
  </si>
  <si>
    <t>szerelhető karfák: AR12</t>
  </si>
  <si>
    <t>JELENLEG NEM ELÉRHETŐ</t>
  </si>
  <si>
    <t>Jelenleg nem elérhető: AVALON</t>
  </si>
  <si>
    <t>▪ fekete  acél váz
▪ műanyag kagylóülés
▪ választható színek:
   antracit, fehér, fekete, kék, zöld, sárga, piros
▪ rakásolható
▪ teherbírás: 110 kg</t>
  </si>
  <si>
    <r>
      <t xml:space="preserve">NOTRE DAME lounge 100
</t>
    </r>
    <r>
      <rPr>
        <b/>
        <sz val="11"/>
        <rFont val="Tw Cen MT"/>
        <family val="2"/>
        <charset val="238"/>
      </rPr>
      <t>akusztikus fotel</t>
    </r>
  </si>
  <si>
    <r>
      <t xml:space="preserve">NOTRE DAME lounge 102
</t>
    </r>
    <r>
      <rPr>
        <b/>
        <sz val="11"/>
        <rFont val="Tw Cen MT"/>
        <family val="2"/>
        <charset val="238"/>
      </rPr>
      <t>2-üléses akusztikus kanapé</t>
    </r>
  </si>
  <si>
    <r>
      <t xml:space="preserve">NOTRE DAME lounge 103
</t>
    </r>
    <r>
      <rPr>
        <b/>
        <sz val="11"/>
        <rFont val="Tw Cen MT"/>
        <family val="2"/>
        <charset val="238"/>
      </rPr>
      <t>3-üléses akusztikus kanapé</t>
    </r>
  </si>
  <si>
    <r>
      <t xml:space="preserve">RUBICO lounge 100
</t>
    </r>
    <r>
      <rPr>
        <b/>
        <sz val="11"/>
        <rFont val="Tw Cen MT"/>
        <family val="2"/>
        <charset val="238"/>
      </rPr>
      <t xml:space="preserve">akusztikus fotel
</t>
    </r>
    <r>
      <rPr>
        <b/>
        <sz val="11"/>
        <color rgb="FFFF0000"/>
        <rFont val="Tw Cen MT"/>
        <family val="2"/>
        <charset val="238"/>
      </rPr>
      <t>a képen fejtámlával</t>
    </r>
  </si>
  <si>
    <r>
      <t xml:space="preserve">RUBICO lounge 102
</t>
    </r>
    <r>
      <rPr>
        <b/>
        <sz val="11"/>
        <rFont val="Tw Cen MT"/>
        <family val="2"/>
        <charset val="238"/>
      </rPr>
      <t xml:space="preserve">2-üléses akusztikus kanapé
</t>
    </r>
    <r>
      <rPr>
        <sz val="11"/>
        <rFont val="Tw Cen MT"/>
        <family val="2"/>
        <charset val="238"/>
      </rPr>
      <t xml:space="preserve">
</t>
    </r>
    <r>
      <rPr>
        <b/>
        <sz val="11"/>
        <color rgb="FFFF0000"/>
        <rFont val="Tw Cen MT"/>
        <family val="2"/>
        <charset val="238"/>
      </rPr>
      <t xml:space="preserve">
a képen fejtámlával</t>
    </r>
  </si>
  <si>
    <t>9040 SOPHIA</t>
  </si>
  <si>
    <t>9045 SOPHIA</t>
  </si>
  <si>
    <t>választható színek:
fehér, fekete</t>
  </si>
  <si>
    <r>
      <t xml:space="preserve">▪ exkluzív, minimál formatervezés
▪ kiváló minőségű valódi bőr kárpitozás
▪ alumínium és acél váz
▪ magas háttámla
▪ polírozott alumínium karfa
▪ gázliftes magasságállítás
▪ alu lábkereszt d.620
▪ d.50 krómozott görgők
▪ teherbírás: 110 kg
</t>
    </r>
    <r>
      <rPr>
        <b/>
        <sz val="10"/>
        <rFont val="Tw Cen MT"/>
        <family val="2"/>
        <charset val="238"/>
      </rPr>
      <t>▪ napi használati idő: 3-5 óra</t>
    </r>
    <r>
      <rPr>
        <sz val="10"/>
        <rFont val="Tw Cen MT"/>
        <family val="2"/>
        <charset val="238"/>
      </rPr>
      <t xml:space="preserve">
▪ mechanika, karfák és támla felszerelve</t>
    </r>
  </si>
  <si>
    <t>86-94</t>
  </si>
  <si>
    <r>
      <t xml:space="preserve">▪ exkluzív, minimál formatervezés
▪ kiváló minőségű valódi bőr kárpitozás
▪ alumínium és acél váz
▪ középmagas háttámla
▪ polírozott alumínium karfa
▪ gázliftes magasságállítás
▪ alu lábkereszt d.730,
   műanyag csúszótalpakkal
▪ teherbírás: 110 kg
</t>
    </r>
    <r>
      <rPr>
        <b/>
        <sz val="10"/>
        <rFont val="Tw Cen MT"/>
        <family val="2"/>
        <charset val="238"/>
      </rPr>
      <t>▪ napi használati idő: 3-5 óra</t>
    </r>
    <r>
      <rPr>
        <sz val="10"/>
        <rFont val="Tw Cen MT"/>
        <family val="2"/>
        <charset val="238"/>
      </rPr>
      <t xml:space="preserve">
▪ mechanika, karfák és támla felszerelve</t>
    </r>
  </si>
  <si>
    <t>Új termék: TAMPA 24</t>
  </si>
  <si>
    <t>Lábkereszt változás: d.660 lábkereszt utódja a d.660 Next lábkereszt</t>
  </si>
  <si>
    <t>TAMPA 24</t>
  </si>
  <si>
    <t>fekete kárpit</t>
  </si>
  <si>
    <t>122-146</t>
  </si>
  <si>
    <t>45-57</t>
  </si>
  <si>
    <r>
      <t>0,6 m</t>
    </r>
    <r>
      <rPr>
        <vertAlign val="superscript"/>
        <sz val="9"/>
        <rFont val="Tw Cen MT"/>
        <family val="2"/>
        <charset val="238"/>
      </rPr>
      <t>3</t>
    </r>
  </si>
  <si>
    <t>52,5</t>
  </si>
  <si>
    <t>41-47</t>
  </si>
  <si>
    <r>
      <t>▪ állítható magasságú kárpitozott háttámla
▪ állítható magasságú kárpitozott fejtámla
▪ állítható dőlésszögű kárpitozott ülőlap
▪ 4D karfa: magasság, szélesség, forgatható, előre-hátra
▪ állítható ülésmélység
▪ aszinkron mechanika, zárható hintamechanikává
▪ fekete festett fém lábkereszt d.700, d.60 parkettagörgők</t>
    </r>
    <r>
      <rPr>
        <sz val="8"/>
        <color theme="1"/>
        <rFont val="Tw Cen MT"/>
        <family val="2"/>
        <charset val="238"/>
      </rPr>
      <t xml:space="preserve">
▪ teherbírás: 200 kg
▪ </t>
    </r>
    <r>
      <rPr>
        <b/>
        <sz val="8"/>
        <color theme="1"/>
        <rFont val="Tw Cen MT"/>
        <family val="2"/>
        <charset val="238"/>
      </rPr>
      <t>napi használati idő: 24 óra</t>
    </r>
  </si>
  <si>
    <r>
      <t>▪ álítható magasságú hálós háttámla (U&amp;D)
▪ magasságban állítható deréktámasz
▪ állítható dőlésszögű fejtámla
▪ fekete szövet kárpitozású ülőlap, formaöntött szivacs
▪ állítható ülésmélység
▪ 3D karfa, puha támfelület
▪ 4 ponton rögzíthető szinkronmechanika
▪ krómozott lábkereszt d.680</t>
    </r>
    <r>
      <rPr>
        <sz val="10"/>
        <color theme="1"/>
        <rFont val="Tw Cen MT"/>
        <family val="2"/>
        <charset val="238"/>
      </rPr>
      <t>, d.60 parkettagörgők</t>
    </r>
    <r>
      <rPr>
        <sz val="10"/>
        <color rgb="FFFF0000"/>
        <rFont val="Tw Cen MT"/>
        <family val="2"/>
        <charset val="238"/>
      </rPr>
      <t xml:space="preserve">
</t>
    </r>
    <r>
      <rPr>
        <sz val="10"/>
        <rFont val="Tw Cen MT"/>
        <family val="2"/>
        <charset val="238"/>
      </rPr>
      <t>▪ teherbírás: 120 kg</t>
    </r>
    <r>
      <rPr>
        <b/>
        <sz val="10"/>
        <rFont val="Tw Cen MT"/>
        <family val="2"/>
        <charset val="238"/>
      </rPr>
      <t xml:space="preserve">
▪ napi használati idő: 5-7 óra</t>
    </r>
    <r>
      <rPr>
        <sz val="10"/>
        <rFont val="Tw Cen MT"/>
        <family val="2"/>
        <charset val="238"/>
      </rPr>
      <t xml:space="preserve">
</t>
    </r>
  </si>
  <si>
    <r>
      <t xml:space="preserve">▪ fehér műanyag elemek
▪ kárpitozott háttámla, állítható magasság (U&amp;D)
▪ formaöntött szivacspárnás ülőlap
▪ szinkronmechanika, állítható rugózási keménység (antishock)
▪ állítható ülésmélység
▪ egyedi műanyag lábkereszt d.700, d.60 design görgők
▪ teherbírás: 110 kg
▪ opció: 4D puha támfelületű karfa
▪ opció: 3D kárpitozott fejtámla (+21 cm)
</t>
    </r>
    <r>
      <rPr>
        <b/>
        <sz val="10"/>
        <rFont val="Tw Cen MT"/>
        <family val="2"/>
        <charset val="238"/>
      </rPr>
      <t>▪ napi használati idő: 7-10 óra</t>
    </r>
  </si>
  <si>
    <r>
      <t xml:space="preserve">▪ kárpitozott háttámla, állítható magasság (U&amp;D)
▪ formaöntött szivacspárnás ülőlap
▪ szinkronmechanika, állítható rugózási keménység (és antishock)
▪ állítható ülésmélység
▪ modern műanyag lábkereszt d.700, d.60 normál görgők
▪ teherbírás: 110 kg
▪ opció: 3D kárpitozott fejtámla (+21 cm)
</t>
    </r>
    <r>
      <rPr>
        <b/>
        <sz val="10"/>
        <rFont val="Tw Cen MT"/>
        <family val="2"/>
        <charset val="238"/>
      </rPr>
      <t>▪ napi használati idő: 7-10 óra</t>
    </r>
  </si>
  <si>
    <r>
      <t xml:space="preserve">• hálós háttámla, állítható magasság (U&amp;D)
• választható háló színek: fehér, fekete, szürke
• állítható mélységű deréktámasz (3 fokozatban)
• 45 mm-es, K3250 minőségű, vágott szivacs ülőlap párna
• aszinkron mechanika, súlyhoz állítható
• műanyag lábkereszt d.640, d.50 normál görgők
• teherbírás: 110 kg
• opció: 3D kárpitozott fejtámla (+21 cm)
</t>
    </r>
    <r>
      <rPr>
        <b/>
        <sz val="10"/>
        <rFont val="Tw Cen MT"/>
        <family val="2"/>
        <charset val="238"/>
      </rPr>
      <t>• napi használati idő: 7-10 óra</t>
    </r>
  </si>
  <si>
    <r>
      <t xml:space="preserve">▪ hálós háttámla, állítható magasság (U&amp;D)
▪ választható háló színek: fehér, fekete, szürke
▪ állítható mélységű deréktámasz (3 fokozat)
▪ 45 mm-es, K3250 minőségű,
   vágott szivacs ülőlap párna
▪ automatikus szinkronmechanika (antishock)
▪ műanyag lábkereszt d.640, d.50 normál görgők
▪ teherbírás: 110 kg
▪ opció: 3D kárpitozott fejtámla (+21 cm)
</t>
    </r>
    <r>
      <rPr>
        <b/>
        <sz val="10"/>
        <rFont val="Tw Cen MT"/>
        <family val="2"/>
        <charset val="238"/>
      </rPr>
      <t>▪ napi használati idő: 7-10 óra</t>
    </r>
  </si>
  <si>
    <r>
      <t xml:space="preserve">▪ hálós háttámla, állítható magasság (U&amp;D)
▪ választható háló színek: fehér, fekete, szürke
▪ állítható mélységű deréktámasz (3 fokozat)
▪ formaöntött szivacspárnás ülőlap
▪ szinkronmechanika, állítható rugózási keménység
   (és antishock)
▪ állítható ülésmélység
▪ modern műanyag lábkereszt d.700, d.60 normál görgők
▪ teherbírás: 110 kg
▪ opció: 3D kárpitozott fejtámla (+21 cm)
</t>
    </r>
    <r>
      <rPr>
        <b/>
        <sz val="10"/>
        <rFont val="Tw Cen MT"/>
        <family val="2"/>
        <charset val="238"/>
      </rPr>
      <t>▪ napi használati idő: 7-10 óra</t>
    </r>
  </si>
  <si>
    <r>
      <t xml:space="preserve">▪ fehér műanyag elemek
▪ hálós háttámla, állítható magasság (U&amp;D)
▪ választható háló színek: fehér, fekete, szürke
▪ állítható mélységű deréktámasz (3 fokozat)
▪ formaöntött szivacspárnás ülőlap
▪ szinkronmechanika, állítható rugózási keménység (antishock)
▪ állítható ülésmélység
▪ egyedi műanyag lábkereszt d.700, d.60 design görgők
▪ teherbírás: 110 kg
▪ opció: 4D puha támfelületű karfa
▪ opció: 3D kárpitozott fejtámla (+21 cm)
</t>
    </r>
    <r>
      <rPr>
        <b/>
        <sz val="8"/>
        <rFont val="Tw Cen MT"/>
        <family val="2"/>
        <charset val="238"/>
      </rPr>
      <t>▪ napi használati idő: 7-10 óra</t>
    </r>
  </si>
  <si>
    <t>alumínium lábkereszt
d.660 Next</t>
  </si>
  <si>
    <t>fekete bőr</t>
  </si>
  <si>
    <r>
      <t xml:space="preserve">▪ fekete, puha bőr
▪ magas háttámla, visszahajlított fejtámasz
▪ polírozott alumínium karfa, párnázott támfelület
▪ állítható keménységű deréktámasz
▪ állítható rugózási keménységű 5 pontos multiblock hintamechanika (antishock)
▪ krómozott lábkereszt d.700, d.50 görgők
</t>
    </r>
    <r>
      <rPr>
        <b/>
        <sz val="10"/>
        <rFont val="Tw Cen MT"/>
        <family val="2"/>
        <charset val="238"/>
      </rPr>
      <t>▪ teherbírás: 135 kg
▪ napi használati idő: 3-5 óra</t>
    </r>
  </si>
  <si>
    <t>Új termék: GOLDEN 6</t>
  </si>
  <si>
    <t>GOLDEN 6</t>
  </si>
  <si>
    <t>bézs textilbőr</t>
  </si>
  <si>
    <t>105-116</t>
  </si>
  <si>
    <t>44-55</t>
  </si>
  <si>
    <r>
      <t>0,38 m</t>
    </r>
    <r>
      <rPr>
        <vertAlign val="superscript"/>
        <sz val="9"/>
        <color theme="1"/>
        <rFont val="Tw Cen MT"/>
        <family val="2"/>
        <charset val="238"/>
      </rPr>
      <t>3</t>
    </r>
  </si>
  <si>
    <r>
      <t xml:space="preserve">▪ puha textilbőr
▪ magas háttámla
▪ krómozott arany karfa textilbőr borítással
▪ állítható hintamechanika
</t>
    </r>
    <r>
      <rPr>
        <sz val="8"/>
        <rFont val="Tw Cen MT"/>
        <family val="2"/>
        <charset val="238"/>
      </rPr>
      <t>▪ krómozott arany lábkereszt d.600, d.50 görgők</t>
    </r>
    <r>
      <rPr>
        <sz val="8"/>
        <color theme="1"/>
        <rFont val="Tw Cen MT"/>
        <family val="2"/>
        <charset val="238"/>
      </rPr>
      <t xml:space="preserve">
</t>
    </r>
    <r>
      <rPr>
        <sz val="8"/>
        <rFont val="Tw Cen MT"/>
        <family val="2"/>
        <charset val="238"/>
      </rPr>
      <t>▪ teherbírás: 110 kg</t>
    </r>
    <r>
      <rPr>
        <sz val="8"/>
        <color rgb="FFFF0000"/>
        <rFont val="Tw Cen MT"/>
        <family val="2"/>
        <charset val="238"/>
      </rPr>
      <t xml:space="preserve">
</t>
    </r>
    <r>
      <rPr>
        <b/>
        <sz val="8"/>
        <rFont val="Tw Cen MT"/>
        <family val="2"/>
        <charset val="238"/>
      </rPr>
      <t>▪ napi használati idő: 3-5 óra</t>
    </r>
  </si>
  <si>
    <t>48-54</t>
  </si>
  <si>
    <t>121-127</t>
  </si>
  <si>
    <r>
      <t xml:space="preserve">▪ hálós háttámla, állítható deréktámasz
▪ állítható magasságú fejtámla
▪ fekete szövet kárpitozású ülőlap
▪ 3D karfa, puha támfelület
▪ állítható ülésmélység
▪ szinkronmechanika (antishock)
▪ alu lábkereszt d.660, d.65 normál görgők
▪ teherbírás: 140 kg
</t>
    </r>
    <r>
      <rPr>
        <b/>
        <sz val="10"/>
        <rFont val="Tw Cen MT"/>
        <family val="2"/>
        <charset val="238"/>
      </rPr>
      <t>▪ napi használati idő: 7-10 óra</t>
    </r>
  </si>
  <si>
    <r>
      <t xml:space="preserve">▪ hálós, középmagas háttámla,
   állítható deréktámasz
▪ a fejtámla 15-22 cm-rel
   növeli a magasságot
▪ fekete szövet kárpitozású ülőlap
▪ 1D karfa, puha támfelület
▪ állítható ülésmélység
▪ szinkronmechanika (antishock)
▪ szögletes műanyag lábkereszt d.650
▪ d.65 normál görgők
▪ teherbírás: 130 kg
</t>
    </r>
    <r>
      <rPr>
        <b/>
        <sz val="9.5"/>
        <rFont val="Tw Cen MT"/>
        <family val="2"/>
        <charset val="238"/>
      </rPr>
      <t>▪ napi használati idő: 7-10 óra</t>
    </r>
    <r>
      <rPr>
        <sz val="9.5"/>
        <rFont val="Tw Cen MT"/>
        <family val="2"/>
        <charset val="238"/>
      </rPr>
      <t xml:space="preserve">
</t>
    </r>
  </si>
  <si>
    <t xml:space="preserve">1060 H ASYN ESD tisztatér textilbőr fekete </t>
  </si>
  <si>
    <t xml:space="preserve">1060 M ASYN ESD tisztatér textilbőr fekete </t>
  </si>
  <si>
    <t>1061 ASYN antisztatikus kárpit fekete</t>
  </si>
  <si>
    <t>asztallap 28 mm,
160x80 cm</t>
  </si>
  <si>
    <t>választható antisztatikus kárpit színek:
C.06 kék,
C.11 fekete, C.13 szürke</t>
  </si>
  <si>
    <t>Antares LAPEL</t>
  </si>
  <si>
    <t>fehér váz felára</t>
  </si>
  <si>
    <r>
      <t>▪ állítható magasságú hálós háttámla
▪ állítható magasságú fejtámla, ami 18-26 cm-rel növeli a szék magasságát
▪ oldalanként külön-külön állítható magasságú és mélységű deréktámasz (egyedi, innovatív műszaki megoldás)
▪ formaöntött szivacs párnázatú, kárpitozott ülőlap
▪ 6 pontos szinkronmechanika, a rugózási ellenerő oldalsó karral szabályozható (+antishock)
▪ állítható ülésmélység
▪ 4D karfa: magasság, szélesség, forgatható, előre-hátra, puha támfelület
▪ alu fekete festett lábkereszt d.700, d.65 parkettagörgők</t>
    </r>
    <r>
      <rPr>
        <sz val="8"/>
        <color rgb="FFFF0000"/>
        <rFont val="Tw Cen MT"/>
        <family val="2"/>
        <charset val="238"/>
      </rPr>
      <t xml:space="preserve">
</t>
    </r>
    <r>
      <rPr>
        <sz val="8"/>
        <rFont val="Tw Cen MT"/>
        <family val="2"/>
        <charset val="238"/>
      </rPr>
      <t xml:space="preserve">▪ teherbírás: 130 kg
</t>
    </r>
    <r>
      <rPr>
        <b/>
        <sz val="8"/>
        <rFont val="Tw Cen MT"/>
        <family val="2"/>
        <charset val="238"/>
      </rPr>
      <t>▪ napi használati idő: 7-10 óra</t>
    </r>
  </si>
  <si>
    <t>Antares LAPEL/S</t>
  </si>
  <si>
    <t>▪ szánkótalpas, krómozott acél váz
▪ fekete hálós háttámla
▪ műanyag karfa
▪ ülőlap alatt fedőkárpit
▪ teherbírás: 130 kg</t>
  </si>
  <si>
    <t>LAPEL</t>
  </si>
  <si>
    <t>LAPEL/S</t>
  </si>
  <si>
    <t>DELFO 3 pontos szinkronmechanikával</t>
  </si>
  <si>
    <t>Új termék: Antares Lapel, Antares Lapel/S</t>
  </si>
  <si>
    <r>
      <t xml:space="preserve">NM.04 </t>
    </r>
    <r>
      <rPr>
        <sz val="12"/>
        <rFont val="Tw Cen MT"/>
        <family val="2"/>
        <charset val="238"/>
      </rPr>
      <t>s.szürke</t>
    </r>
    <r>
      <rPr>
        <b/>
        <sz val="12"/>
        <rFont val="Tw Cen MT"/>
        <family val="2"/>
        <charset val="238"/>
      </rPr>
      <t xml:space="preserve">
NM.05 </t>
    </r>
    <r>
      <rPr>
        <sz val="12"/>
        <rFont val="Tw Cen MT"/>
        <family val="2"/>
        <charset val="238"/>
      </rPr>
      <t xml:space="preserve">drapp
</t>
    </r>
    <r>
      <rPr>
        <b/>
        <sz val="12"/>
        <rFont val="Tw Cen MT"/>
        <family val="2"/>
        <charset val="238"/>
      </rPr>
      <t>NM.06</t>
    </r>
    <r>
      <rPr>
        <sz val="12"/>
        <rFont val="Tw Cen MT"/>
        <family val="2"/>
        <charset val="238"/>
      </rPr>
      <t xml:space="preserve"> v.kék</t>
    </r>
  </si>
  <si>
    <r>
      <t xml:space="preserve">▪ magas, állítható magasságú háttámla
▪ ergonomikus párnázat felára,
   1080 ASYN ergo: 3.100 Ft
▪ aszinkron mechanika
▪ műanyag lábkereszt d.600, d.50 görgők
▪ teherbírás: 110 kg
</t>
    </r>
    <r>
      <rPr>
        <b/>
        <sz val="10"/>
        <rFont val="Tw Cen MT"/>
        <family val="2"/>
        <charset val="238"/>
      </rPr>
      <t>▪ napi használati idő: 5-7 óra</t>
    </r>
  </si>
  <si>
    <r>
      <t xml:space="preserve">▪ magas, dönthető, állítható
    magasságú és mélységű háttámla
▪ ergonomikus szivacspárnázat felára,
   1080 MEK ergo: 3.100 Ft
▪ műanyag lábkereszt d.600, d.50 görgők
▪ teherbírás: 110 kg
</t>
    </r>
    <r>
      <rPr>
        <b/>
        <sz val="10"/>
        <rFont val="Tw Cen MT"/>
        <family val="2"/>
        <charset val="238"/>
      </rPr>
      <t>▪ napi használati idő: 5-7 óra</t>
    </r>
  </si>
  <si>
    <t>CARINA</t>
  </si>
  <si>
    <t>világosszürke</t>
  </si>
  <si>
    <t>galambkék</t>
  </si>
  <si>
    <t>93-100</t>
  </si>
  <si>
    <r>
      <t>▪ kárpitozott ülőlap és háttámla
▪ hintamechanika
▪ fix műanyag karfa
▪ műanyag festett lábkereszt d.600, d.50 görgők</t>
    </r>
    <r>
      <rPr>
        <sz val="8"/>
        <color rgb="FFFF0000"/>
        <rFont val="Tw Cen MT"/>
        <family val="2"/>
        <charset val="238"/>
      </rPr>
      <t xml:space="preserve">
</t>
    </r>
    <r>
      <rPr>
        <sz val="8"/>
        <rFont val="Tw Cen MT"/>
        <family val="2"/>
        <charset val="238"/>
      </rPr>
      <t>▪ teherbírás: 120 kg</t>
    </r>
    <r>
      <rPr>
        <sz val="8"/>
        <color rgb="FFFF0000"/>
        <rFont val="Tw Cen MT"/>
        <family val="2"/>
        <charset val="238"/>
      </rPr>
      <t xml:space="preserve">
</t>
    </r>
    <r>
      <rPr>
        <b/>
        <sz val="8"/>
        <rFont val="Tw Cen MT"/>
        <family val="2"/>
        <charset val="238"/>
      </rPr>
      <t>▪ napi használati idő: 5-7 óra</t>
    </r>
  </si>
  <si>
    <t>Új termék: Carina</t>
  </si>
  <si>
    <r>
      <t>BA.600</t>
    </r>
    <r>
      <rPr>
        <sz val="12"/>
        <rFont val="Tw Cen MT"/>
        <family val="2"/>
        <charset val="238"/>
      </rPr>
      <t xml:space="preserve"> grafitszürke
</t>
    </r>
    <r>
      <rPr>
        <b/>
        <sz val="12"/>
        <rFont val="Tw Cen MT"/>
        <family val="2"/>
        <charset val="238"/>
      </rPr>
      <t>BA.840</t>
    </r>
    <r>
      <rPr>
        <sz val="12"/>
        <rFont val="Tw Cen MT"/>
        <family val="2"/>
        <charset val="238"/>
      </rPr>
      <t xml:space="preserve"> kalózfekete</t>
    </r>
  </si>
  <si>
    <t>Belen, Ravenna, Wind székek a szövet kárpitokon felül csak az AZ műbőrrel rendelhetőek.</t>
  </si>
  <si>
    <t>AZ, szövet*</t>
  </si>
  <si>
    <t>AZ, FO, VIS, VIM</t>
  </si>
  <si>
    <t>Jelenleg nem elérhető: ULIX asztalváz, SHUI nyeregszék</t>
  </si>
  <si>
    <r>
      <t xml:space="preserve">▪ fekete hálós háttámla, állítható deréktámasz
▪ állítható magasságú fejtámla
▪ fekete szövet kárpitozású ülőlap
▪ </t>
    </r>
    <r>
      <rPr>
        <b/>
        <sz val="10"/>
        <rFont val="Tw Cen MT"/>
        <family val="2"/>
        <charset val="238"/>
      </rPr>
      <t>2D</t>
    </r>
    <r>
      <rPr>
        <sz val="10"/>
        <rFont val="Tw Cen MT"/>
        <family val="2"/>
        <charset val="238"/>
      </rPr>
      <t xml:space="preserve"> állítható karfa: magasság, előre-hátra, puha támfelület
▪</t>
    </r>
    <r>
      <rPr>
        <b/>
        <sz val="10"/>
        <rFont val="Tw Cen MT"/>
        <family val="2"/>
        <charset val="238"/>
      </rPr>
      <t xml:space="preserve"> 2 pontos szinkronmechanika</t>
    </r>
    <r>
      <rPr>
        <sz val="10"/>
        <rFont val="Tw Cen MT"/>
        <family val="2"/>
        <charset val="238"/>
      </rPr>
      <t xml:space="preserve"> (antishock), automatikus súlybeállás
▪ műanyag lábkereszt d.700, d.50 parkettagörgők        
▪ teherbírás: 110 kg
▪ napi használati idő: 5-7 óra
</t>
    </r>
  </si>
  <si>
    <t>DELFO 2 pontos szinkronmechanikával</t>
  </si>
  <si>
    <t>DELFO szinkronmechanika rögzítési pont pontosítás</t>
  </si>
  <si>
    <t xml:space="preserve">VIOLA </t>
  </si>
  <si>
    <t>MALMO TG</t>
  </si>
  <si>
    <t>PERU</t>
  </si>
  <si>
    <t>▪ fekete hálós háttámla
▪ fekete szövet kárpitozású ülőlap
▪ fekete festett acél váz, d.40 görgők
▪ fix műanyag karfa
▪ rakásolható
▪ teherbírás: 120 kg</t>
  </si>
  <si>
    <t>URSA</t>
  </si>
  <si>
    <t>fekete váz/háló</t>
  </si>
  <si>
    <t>102-112</t>
  </si>
  <si>
    <t>Új termék: PERU, URSA</t>
  </si>
  <si>
    <t>205.10.08</t>
  </si>
  <si>
    <t>Jelenleg nem elérhető: CANBERRO, WONDER LARGE</t>
  </si>
  <si>
    <t>MELI</t>
  </si>
  <si>
    <t>111,5-127,5</t>
  </si>
  <si>
    <r>
      <t>0,39 m</t>
    </r>
    <r>
      <rPr>
        <vertAlign val="superscript"/>
        <sz val="9"/>
        <color theme="1"/>
        <rFont val="Tw Cen MT"/>
        <family val="2"/>
        <charset val="238"/>
      </rPr>
      <t>3</t>
    </r>
  </si>
  <si>
    <r>
      <rPr>
        <b/>
        <sz val="14"/>
        <color rgb="FFFF0000"/>
        <rFont val="Tw Cen MT"/>
        <family val="2"/>
        <charset val="238"/>
      </rPr>
      <t>JELENLEG NEM ELÉRHETŐ</t>
    </r>
    <r>
      <rPr>
        <b/>
        <sz val="8"/>
        <rFont val="Tw Cen MT"/>
        <family val="2"/>
        <charset val="238"/>
      </rPr>
      <t xml:space="preserve">
▪ 1D állítható magasságú műanyag karfa</t>
    </r>
    <r>
      <rPr>
        <sz val="8"/>
        <rFont val="Tw Cen MT"/>
        <family val="2"/>
        <charset val="238"/>
      </rPr>
      <t xml:space="preserve">
▪ karfa magassága az ülés szintjétől:
    kb. 180 mm - 250 mm
▪ magasság állítási tartomány: 70 mm,
    5 fokozatban
▪ szélesség állítási tartomány:
    kb. 15 mm, oldalanként
▪ karfa top: 235 x 80 mm</t>
    </r>
  </si>
  <si>
    <t>Új termék: MELI</t>
  </si>
  <si>
    <t>▪ szögletes, telekárpitos háttámla
   és ülőlap
▪ fix háttámla
▪ 1D karfa (AR11)
▪ szinkronmechanika (antishock)
▪ WAS opció felár nélkül kérhető
▪ WAS+SL opció felára: 3.000 Ft
▪ d.640 műanyag lábkereszt, d.50 görgők
▪ teherbírás: 110 kg
▪ napi használati idő: 7-10 óra
▪ karfák felszerelve</t>
  </si>
  <si>
    <t>AR11 karfa</t>
  </si>
  <si>
    <t>▪ fekete hálós háttámla, állítható deréktámasz
▪ kék, narancs, szürke, zöld színű háló
   felár nélkül kérhető
▪ állítható magasságú fejtámla felára: 14.000 Ft
▪ 1D karfa (AR11)
▪ szögletes, kárpitozott ülőlap
▪ szinkronmechanika (antishock)
▪ WAS opció felár nélkül kérhető
▪ WAS+SL opció felára: 3.000 Ft
▪ műanyag lábkereszt d.640, d.50 görgők
▪ opciók: MemoTouch, TRM, SIDE
▪ teherbírás: 110 kg
▪ napi használati idő: 7-10 óra
▪ karfák felszerelve</t>
  </si>
  <si>
    <t>▪ fekete hálós háttámla, állítható deréktámasz
▪ 1D karfa (AR11)
▪ szögletes, kárpitozott ülőlap
▪ szinkronmechanika (antishock)
▪ műanyag lábkereszt d.640, d.50 görgők
▪ teherbírás: 110 kg
▪ napi használati idő: 7-10 óra
▪ karfák felszerelve</t>
  </si>
  <si>
    <t xml:space="preserve">▪ szögletes, állítható magasságú háttámla
   (U&amp;D)
▪ aszinkron mechanika
▪ 1D karfa (AR11)
▪ műanyag lábkereszt d.640, d.50 görgők
▪ teherbírás: 110 kg
▪ napi használati idő: 7-10 óra
▪ karfák felszerelve
</t>
  </si>
  <si>
    <t xml:space="preserve">▪ szögletes, állítható magasságú háttámla
   (U&amp;D)
▪ aszinkron mechanika
▪ 1D karfa (AR11)
▪ műanyag lábkereszt d.640, d.50 görgők
▪ teherbírás: 110 kg
▪ opciók: EFC, MemoTouch, TRM, SIDE
▪ napi használati idő: 7-10 óra
▪ karfák felszerelve
</t>
  </si>
  <si>
    <t xml:space="preserve">▪ magas, ergonomikus, állítható
   magasságú háttámla
▪ markáns, H-alakú deréktámasz
▪ 1D karfa (AR11)
▪ nagy méretű, ergonómiailag formázott,
   3 rétegű, kagylósított üléspárna
▪ aszinkron mechanika
▪ műanyag lábkereszt d.600, d.50 görgők
▪ teherbírás: 110 kg
▪ napi használati idő: 7-10 óra
</t>
  </si>
  <si>
    <t>▪ magas, ergonomikus, állítható
   magasságú háttámla
▪ 1D karfa (AR11)
▪ ergonomikus ülőlap
▪ aszinkron mechanika
▪ műanyag lábkereszt d.600, d.50 görgők
▪ teherbírás: 110 kg
▪ napi használati idő: 7-10 óra</t>
  </si>
  <si>
    <t>▪ ergonomikus,
   állítható magasságú háttámla
▪ 1D karfa (AR11)
▪ aszinkron mechanika
▪ műanyag lábkereszt d.600, d.50 görgők
▪ opciók: EFC, MemoTouch, TRM
▪ teherbírás: 110 kg
▪ napi használati idő: 7-10 óra</t>
  </si>
  <si>
    <t>▪ ergonomikus,
   állítható magasságú háttámla
▪ 1D karfa (AR11)
▪ aszinkron mechanika
▪ műanyag lábkereszt d.600, d.50 görgők
▪ teherbírás: 110 kg
▪ napi használati idő: 7-10 óra</t>
  </si>
  <si>
    <t>▪ középmagas, telekárpitos háttámla
▪ 1D karfa (AR11)
▪ állítható hintamechanika
▪ opció: antishock szinkronmechanika
   (SYN változat) felára: 9.000 Ft
▪ krómozott lábkereszt d.640, d.50 görgők
▪ teherbírás: 110 kg                                              
▪ napi használati idő: 5-7 óra</t>
  </si>
  <si>
    <r>
      <t xml:space="preserve">▪ hálós háttámla
▪ kárpitozott fekete ülőlap
▪ állítható magasságú fejtámla
▪ felnyitható karfa
▪ hintamechanika
▪ krómozott lábkereszt d.600, d.50 parkettagörgők
</t>
    </r>
    <r>
      <rPr>
        <sz val="8"/>
        <rFont val="Tw Cen MT"/>
        <family val="2"/>
        <charset val="238"/>
      </rPr>
      <t>▪ teherbírás: 150 kg
▪ Ajánlott testmagasság: 160-175 cm</t>
    </r>
    <r>
      <rPr>
        <sz val="8"/>
        <color rgb="FFFF0000"/>
        <rFont val="Tw Cen MT"/>
        <family val="2"/>
        <charset val="238"/>
      </rPr>
      <t xml:space="preserve">
▪ </t>
    </r>
    <r>
      <rPr>
        <b/>
        <sz val="8"/>
        <color rgb="FFFF0000"/>
        <rFont val="Tw Cen MT"/>
        <family val="2"/>
        <charset val="238"/>
      </rPr>
      <t>napi használati idő: 5-7 óra</t>
    </r>
  </si>
  <si>
    <t>Kivezetésre került: BR HANS karfa (helyettesítője az AR11 karfa)</t>
  </si>
  <si>
    <r>
      <rPr>
        <b/>
        <sz val="12.5"/>
        <rFont val="Tw Cen MT"/>
        <family val="2"/>
        <charset val="238"/>
      </rPr>
      <t>BŐVÍTHETŐ GARANCIA.</t>
    </r>
    <r>
      <rPr>
        <sz val="12.5"/>
        <rFont val="Tw Cen MT"/>
        <family val="2"/>
        <charset val="238"/>
      </rPr>
      <t xml:space="preserve"> Székeink jelentős részének garanciaideje 1, 2 vagy akár 5 évvel bővíthető; a +1 év garancia felára 3-5%, a +2 év felára 5-10%, a +5 év 15%; típustól és alap garanciaidőtől függően. Az 5+5 év kiterjesztett garancia érvényesítéséhez regisztráció szükséges, amely itt értő el: https://antares.hu/10-ev-garancia-regisztracio/
Azon termékeinkre, amelyekre kiterjesztett garancia kérhető az alábbi ábrákkal jelöltük az árlistaablakokban: </t>
    </r>
  </si>
  <si>
    <r>
      <t xml:space="preserve">▪ speciális, lyukacsos poliuretán
   ülőlap és háttámla
▪ állítható magasságú háttámla (U&amp;D)
▪ aszinkron mechanika
▪ gázliftes magasságállítás
▪ műanyag lábkereszt d.640, d.50 görgők
▪ teherbírás: 110 kg
</t>
    </r>
    <r>
      <rPr>
        <b/>
        <sz val="10"/>
        <rFont val="Tw Cen MT"/>
        <family val="2"/>
        <charset val="238"/>
      </rPr>
      <t xml:space="preserve">▪ napi használati idő: 5-7 óra
</t>
    </r>
  </si>
  <si>
    <t>COPE forgószeket felváltja a COPE HU</t>
  </si>
  <si>
    <t>Új termékek: BELLA, COSI, MAYA, VITA</t>
  </si>
  <si>
    <t>COPE HU</t>
  </si>
  <si>
    <r>
      <t xml:space="preserve">▪ hálós, magas háttámla
▪ állítható magasságú és dőlésszögű fejtámla
▪ </t>
    </r>
    <r>
      <rPr>
        <b/>
        <sz val="10"/>
        <rFont val="Tw Cen MT"/>
        <family val="2"/>
        <charset val="238"/>
      </rPr>
      <t>állítható magasságú és mélységű deréktámasz</t>
    </r>
    <r>
      <rPr>
        <sz val="10"/>
        <rFont val="Tw Cen MT"/>
        <family val="2"/>
        <charset val="238"/>
      </rPr>
      <t xml:space="preserve">
▪ nagy méretű, ergonómiailag formázott üléspárna
▪1D karfa, puha támfelület
▪ szinkronmechanika (antishock)
▪ fekete műanyag lábkereszt d.690
▪ d.50 görgők
</t>
    </r>
    <r>
      <rPr>
        <b/>
        <sz val="10"/>
        <rFont val="Tw Cen MT"/>
        <family val="2"/>
        <charset val="238"/>
      </rPr>
      <t>▪ teherbírás: 130 kg
▪ napi használati idő: 7-10 óra</t>
    </r>
    <r>
      <rPr>
        <sz val="10"/>
        <rFont val="Tw Cen MT"/>
        <family val="2"/>
        <charset val="238"/>
      </rPr>
      <t xml:space="preserve">
</t>
    </r>
  </si>
  <si>
    <t>BELLA</t>
  </si>
  <si>
    <t>választható színek:
bézs, fehér, zöld</t>
  </si>
  <si>
    <t>14 db</t>
  </si>
  <si>
    <t>▪ műanyag design szék
▪ kül- és beltéri használatra
▪ karfa nélkül
▪ rakásolható: 7 db
▪ teherbírás: 120 kg</t>
  </si>
  <si>
    <t>▪ műanyag design szék
▪ kül- és beltéri használatra
▪ rakásolható: 7 db
▪ teherbírás: 120 kg</t>
  </si>
  <si>
    <t>MAYA</t>
  </si>
  <si>
    <t>88-219 db között</t>
  </si>
  <si>
    <t>220 db-tól</t>
  </si>
  <si>
    <t>választható színek:
fehér, szürke, s. szürke, v.kék, fekete,
v. zöld, s. zöld, narancs</t>
  </si>
  <si>
    <t>4 hét</t>
  </si>
  <si>
    <t>88 db</t>
  </si>
  <si>
    <r>
      <t>▪ műanyag design szék
▪ kül- és beltéri használatra
▪ karfa nélkül
▪ rakásolható: 6 db</t>
    </r>
    <r>
      <rPr>
        <sz val="9"/>
        <color rgb="FFEE0000"/>
        <rFont val="Tw Cen MT"/>
        <family val="2"/>
        <charset val="238"/>
      </rPr>
      <t xml:space="preserve">
</t>
    </r>
    <r>
      <rPr>
        <sz val="9"/>
        <rFont val="Tw Cen MT"/>
        <family val="2"/>
        <charset val="238"/>
      </rPr>
      <t>▪ teherbírás: 200 kg</t>
    </r>
  </si>
  <si>
    <r>
      <t>▪ műanyag design szék
▪ kül- és beltéri használatra
▪ karfa nélkül
▪ rakásolható: 6 db</t>
    </r>
    <r>
      <rPr>
        <sz val="9"/>
        <color rgb="FFEE0000"/>
        <rFont val="Tw Cen MT"/>
        <family val="2"/>
        <charset val="238"/>
      </rPr>
      <t xml:space="preserve">
</t>
    </r>
    <r>
      <rPr>
        <sz val="9"/>
        <rFont val="Tw Cen MT"/>
        <family val="2"/>
        <charset val="238"/>
      </rPr>
      <t>▪ teherbírás: 150 kg</t>
    </r>
  </si>
  <si>
    <t>110 db</t>
  </si>
  <si>
    <t>választható színek:
bézs, fehér, s. szürke, piros,
fekete, narancs, zöld</t>
  </si>
  <si>
    <t>110-219 db között</t>
  </si>
  <si>
    <t>VITA</t>
  </si>
  <si>
    <t>COSI</t>
  </si>
  <si>
    <t>kiszerelés: 
180 g</t>
  </si>
  <si>
    <t>E szövetekből mennyiségi korlát nélkül tudunk gyártani!</t>
  </si>
  <si>
    <t>BER.01, BER.02, BER.06., BER.21, BER.22., BER.27., BER.56., BER.61</t>
  </si>
  <si>
    <t>fix szövet (kék, zöld)</t>
  </si>
  <si>
    <t>BISTROT fogas kivezetésre került</t>
  </si>
  <si>
    <t xml:space="preserve"> 2 év</t>
  </si>
  <si>
    <t>MONT MARTRE termék család valódi bőrrel nem gyártható</t>
  </si>
  <si>
    <r>
      <t>▪ fekete hálós háttámla
▪ különálló, fix deréktámasz
▪ állítható magasságú fejtámla
▪ 3D karfa puha támfelület
▪ automata szinkronmechanika (antishock)
▪ műanyag lábkereszt d.660,</t>
    </r>
    <r>
      <rPr>
        <sz val="10"/>
        <color rgb="FFFF0000"/>
        <rFont val="Tw Cen MT"/>
        <family val="2"/>
        <charset val="238"/>
      </rPr>
      <t xml:space="preserve"> </t>
    </r>
    <r>
      <rPr>
        <sz val="10"/>
        <rFont val="Tw Cen MT"/>
        <family val="2"/>
        <charset val="238"/>
      </rPr>
      <t>d.60 parkettagörgők</t>
    </r>
    <r>
      <rPr>
        <sz val="10"/>
        <color rgb="FFFF0000"/>
        <rFont val="Tw Cen MT"/>
        <family val="2"/>
        <charset val="238"/>
      </rPr>
      <t xml:space="preserve">                             
</t>
    </r>
    <r>
      <rPr>
        <b/>
        <sz val="10"/>
        <rFont val="Tw Cen MT"/>
        <family val="2"/>
        <charset val="238"/>
      </rPr>
      <t>▪ teherbírás: 110 kg
▪ napi használati idő: 5-7 óra</t>
    </r>
    <r>
      <rPr>
        <sz val="10"/>
        <rFont val="Tw Cen MT"/>
        <family val="2"/>
        <charset val="238"/>
      </rPr>
      <t xml:space="preserve">
</t>
    </r>
  </si>
  <si>
    <t>Újra elérhető: AVALON</t>
  </si>
  <si>
    <t>Új termék: FARO</t>
  </si>
  <si>
    <t>112-129</t>
  </si>
  <si>
    <r>
      <t xml:space="preserve">▪ fekete vagy fehér műanyag alkatrészek
▪ különleges formájú hálós háttámla
▪ fix deréktámasz
▪ formaöntött szivacspárnás ülőlap
▪ 1D karfa, puha támfelület
▪ szinkronmechanika, automatikus súlybeállás
   (antishock)
▪ egyedi műanyag lábkereszt d.640
▪ d.60 design görgők
▪ teherbírás: 110 kg
</t>
    </r>
    <r>
      <rPr>
        <b/>
        <sz val="10"/>
        <rFont val="Tw Cen MT"/>
        <family val="2"/>
        <charset val="238"/>
      </rPr>
      <t>▪ napi használati idő: 5-7 óra</t>
    </r>
  </si>
  <si>
    <t>FARO</t>
  </si>
  <si>
    <r>
      <t>0,2 m</t>
    </r>
    <r>
      <rPr>
        <vertAlign val="superscript"/>
        <sz val="9"/>
        <rFont val="Tw Cen MT"/>
        <family val="2"/>
        <charset val="238"/>
      </rPr>
      <t>3</t>
    </r>
  </si>
  <si>
    <r>
      <t>▪ 2D fejtámla: magasság, dőlésszög
▪ fekete hálós háttámla
▪ különálló, fix deréktámasz
▪ kárpitozott ülőlap, TRM
▪ 3D karfa, puha támfelület
▪ 2 pontos automata szinkronmechanika (antisock)
▪ festett fém lábkereszt d.660, d.60 görgők</t>
    </r>
    <r>
      <rPr>
        <sz val="8"/>
        <color rgb="FFFF0000"/>
        <rFont val="Tw Cen MT"/>
        <family val="2"/>
        <charset val="238"/>
      </rPr>
      <t xml:space="preserve">
</t>
    </r>
    <r>
      <rPr>
        <sz val="8"/>
        <rFont val="Tw Cen MT"/>
        <family val="2"/>
        <charset val="238"/>
      </rPr>
      <t xml:space="preserve">▪ teherbírás: 110 kg
</t>
    </r>
    <r>
      <rPr>
        <b/>
        <sz val="8"/>
        <rFont val="Tw Cen MT"/>
        <family val="2"/>
        <charset val="238"/>
      </rPr>
      <t>▪ napi használati idő: 5-7 óra</t>
    </r>
  </si>
  <si>
    <t>fekete váz fejtámlával</t>
  </si>
  <si>
    <t>szürke váz fejtámlával, slider</t>
  </si>
  <si>
    <r>
      <t xml:space="preserve">▪ fekete hálós háttámla, állítható deréktámasz
▪ állítható magasságú fejtámla
▪ a fejtámla 17-25 cm-rel növeli a magasságot
▪ fekete szövet kárpitozású ülőlap
▪ </t>
    </r>
    <r>
      <rPr>
        <b/>
        <sz val="10"/>
        <rFont val="Tw Cen MT"/>
        <family val="2"/>
        <charset val="238"/>
      </rPr>
      <t>3D</t>
    </r>
    <r>
      <rPr>
        <sz val="10"/>
        <rFont val="Tw Cen MT"/>
        <family val="2"/>
        <charset val="238"/>
      </rPr>
      <t xml:space="preserve"> állítható karfa: magasság, előre-hátra, forgatható, puha támfelület
▪ </t>
    </r>
    <r>
      <rPr>
        <b/>
        <sz val="10"/>
        <rFont val="Tw Cen MT"/>
        <family val="2"/>
        <charset val="238"/>
      </rPr>
      <t>3 pontos szinkronmechanika</t>
    </r>
    <r>
      <rPr>
        <sz val="10"/>
        <rFont val="Tw Cen MT"/>
        <family val="2"/>
        <charset val="238"/>
      </rPr>
      <t xml:space="preserve"> (antishock), automatikus súlybeállás
▪ műanyag lábkereszt d.700, d.50 parkettagörgők        
▪ teherbírás: 110 kg
▪ napi használati idő: 5-7 óra
</t>
    </r>
  </si>
  <si>
    <t>97-106</t>
  </si>
  <si>
    <t>XYLO</t>
  </si>
  <si>
    <r>
      <rPr>
        <b/>
        <sz val="12.5"/>
        <rFont val="Tw Cen MT"/>
        <family val="2"/>
        <charset val="238"/>
      </rPr>
      <t xml:space="preserve">ÖSSZESZERELÉS. </t>
    </r>
    <r>
      <rPr>
        <sz val="12.5"/>
        <rFont val="Tw Cen MT"/>
        <family val="2"/>
        <charset val="238"/>
      </rPr>
      <t>A forgószékek többségét és az állófogasokat alapértelmezetten lapraszerelten szállítjuk és adjuk át. Az ettől eltérő, magasabb szereltségi fok az adott termék leírásában fel van tüntetve. Igény szerint vállaljuk a lapra szerelt termékek készre szerelését, ennek díja karfás forgószékekre nettó 2.900 Ft/db, karfa nélküli székekre 2.200 Ft/db, fa állófogasokra 2.000 Ft/db, fém állófogasokra 1.200 Ft/db.</t>
    </r>
  </si>
  <si>
    <r>
      <rPr>
        <b/>
        <sz val="12.5"/>
        <rFont val="Tw Cen MT"/>
        <family val="2"/>
        <charset val="238"/>
      </rPr>
      <t>ÁRUMOZGATÁS RÁMPÁTÓL.</t>
    </r>
    <r>
      <rPr>
        <sz val="12.5"/>
        <rFont val="Tw Cen MT"/>
        <family val="2"/>
        <charset val="238"/>
      </rPr>
      <t xml:space="preserve"> Igény, illetve előzetes megrendelés alapján a címre szállított áruk átadását nem rámpánál, hanem a megrendelő által kért más helyen és módon teljesítjük. Ez és az egyéb plusz szolgáltatások munkadíja a gépjármű típustól függően nettó 7.000-10.000 Ft/fő/óra.</t>
    </r>
  </si>
  <si>
    <t xml:space="preserve">Szolgáltatás (összeszerelés és rakodási) árváltozás </t>
  </si>
  <si>
    <r>
      <t xml:space="preserve">ORIONE
</t>
    </r>
    <r>
      <rPr>
        <b/>
        <u/>
        <sz val="14"/>
        <color rgb="FFFF0000"/>
        <rFont val="Tw Cen MT"/>
        <family val="2"/>
        <charset val="238"/>
      </rPr>
      <t>NEM ELÉRHETŐ</t>
    </r>
  </si>
  <si>
    <t>▪ tömörfa állófogas
▪ esernyőtartóval
▪ szerelési díj: 2000 Ft</t>
  </si>
  <si>
    <t>Jelenleg nem elérhető: ORIONE fogas</t>
  </si>
  <si>
    <t>▪ fekete festett (PN) vagy
   krómozott (PC) acél váz
▪ műanyag kagylóülés
▪ választható színek: bézs,
   fehér, fekete, kék, narancs,  piros,
   s.barna, s.kék, s.szürke, szürke, zöld
▪ rakásolható
▪ teherbírás: 110 kg</t>
  </si>
  <si>
    <t>Kifutott termék: MONTGOMERY XXL PU textilbőr fekete</t>
  </si>
  <si>
    <r>
      <t xml:space="preserve">▪ valódi bőr
▪ magas háttámla
▪ krómozott karfa, párnázott támfelület
▪ állítható hintamechanika
▪ krómozott lábkereszt
</t>
    </r>
    <r>
      <rPr>
        <b/>
        <sz val="10"/>
        <rFont val="Tw Cen MT"/>
        <family val="2"/>
        <charset val="238"/>
      </rPr>
      <t>▪ teherbírás: 140 kg</t>
    </r>
    <r>
      <rPr>
        <sz val="10"/>
        <rFont val="Tw Cen MT"/>
        <family val="2"/>
        <charset val="238"/>
      </rPr>
      <t xml:space="preserve">
</t>
    </r>
    <r>
      <rPr>
        <b/>
        <sz val="10"/>
        <rFont val="Tw Cen MT"/>
        <family val="2"/>
        <charset val="238"/>
      </rPr>
      <t>▪ napi használati idő: 3-5 óra</t>
    </r>
  </si>
  <si>
    <r>
      <t>▪ fekete hálós háttámla
▪ állítható magasságú deréktámasz
▪ állítható magasságú karfa
▪ fekete szövet kárpitozású, TRM ülőlap
▪ hintamechanika
▪ fekete festett alu lábkereszt d.640, d.50 görgők</t>
    </r>
    <r>
      <rPr>
        <sz val="8"/>
        <color rgb="FFFF0000"/>
        <rFont val="Tw Cen MT"/>
        <family val="2"/>
        <charset val="238"/>
      </rPr>
      <t xml:space="preserve">
</t>
    </r>
    <r>
      <rPr>
        <b/>
        <sz val="8"/>
        <rFont val="Tw Cen MT"/>
        <family val="2"/>
        <charset val="238"/>
      </rPr>
      <t>▪ teherbírás: 150 kg</t>
    </r>
    <r>
      <rPr>
        <sz val="8"/>
        <color rgb="FFFF0000"/>
        <rFont val="Tw Cen MT"/>
        <family val="2"/>
        <charset val="238"/>
      </rPr>
      <t xml:space="preserve">
</t>
    </r>
    <r>
      <rPr>
        <b/>
        <sz val="8"/>
        <rFont val="Tw Cen MT"/>
        <family val="2"/>
        <charset val="238"/>
      </rPr>
      <t>▪ napi használati idő: 5-7 óra</t>
    </r>
  </si>
  <si>
    <t>Új termék: SUNLAND</t>
  </si>
  <si>
    <t>SUNLAND</t>
  </si>
  <si>
    <t>45-55</t>
  </si>
  <si>
    <r>
      <rPr>
        <sz val="8"/>
        <rFont val="Tw Cen MT"/>
        <family val="2"/>
        <charset val="238"/>
      </rPr>
      <t>▪ hálós háttámla
▪ 3D fejtámla
▪ különálló, fix deréktámasz
▪ 4D karfa, puha támfelület
▪ kárpitozott fekete ülőlap, formaöntött szivacs</t>
    </r>
    <r>
      <rPr>
        <sz val="8"/>
        <color rgb="FFFF0000"/>
        <rFont val="Tw Cen MT"/>
        <family val="2"/>
        <charset val="238"/>
      </rPr>
      <t xml:space="preserve">
</t>
    </r>
    <r>
      <rPr>
        <sz val="8"/>
        <rFont val="Tw Cen MT"/>
        <family val="2"/>
        <charset val="238"/>
      </rPr>
      <t>▪ állítható ülésmélység</t>
    </r>
    <r>
      <rPr>
        <sz val="8"/>
        <color rgb="FFFF0000"/>
        <rFont val="Tw Cen MT"/>
        <family val="2"/>
        <charset val="238"/>
      </rPr>
      <t xml:space="preserve">
</t>
    </r>
    <r>
      <rPr>
        <sz val="8"/>
        <rFont val="Tw Cen MT"/>
        <family val="2"/>
        <charset val="238"/>
      </rPr>
      <t>▪ 4 pontos szinkronmechanika</t>
    </r>
    <r>
      <rPr>
        <sz val="8"/>
        <color rgb="FFFF0000"/>
        <rFont val="Tw Cen MT"/>
        <family val="2"/>
        <charset val="238"/>
      </rPr>
      <t xml:space="preserve">
</t>
    </r>
    <r>
      <rPr>
        <sz val="8"/>
        <rFont val="Tw Cen MT"/>
        <family val="2"/>
        <charset val="238"/>
      </rPr>
      <t>▪ alu lábkereszt d.680, d.60 parkettagörgők</t>
    </r>
    <r>
      <rPr>
        <sz val="8"/>
        <color rgb="FFFF0000"/>
        <rFont val="Tw Cen MT"/>
        <family val="2"/>
        <charset val="238"/>
      </rPr>
      <t xml:space="preserve">
</t>
    </r>
    <r>
      <rPr>
        <sz val="8"/>
        <rFont val="Tw Cen MT"/>
        <family val="2"/>
        <charset val="238"/>
      </rPr>
      <t>▪ teherbírás: 120 kg</t>
    </r>
    <r>
      <rPr>
        <sz val="8"/>
        <color rgb="FFFF0000"/>
        <rFont val="Tw Cen MT"/>
        <family val="2"/>
        <charset val="238"/>
      </rPr>
      <t xml:space="preserve">
</t>
    </r>
    <r>
      <rPr>
        <b/>
        <sz val="8"/>
        <rFont val="Tw Cen MT"/>
        <family val="2"/>
        <charset val="238"/>
      </rPr>
      <t>▪ napi használati idő: 5-7 óra</t>
    </r>
  </si>
  <si>
    <r>
      <t xml:space="preserve">▪ szögletes, telekárpitos háttámla
   és ülőlap
▪ állítható magasságú háttámla (U&amp;D)
▪ 4D karfa, puha támfelület (AR12)
▪ szinkronmechanika (antishock)
▪ WAS opció felár nélkül kérhető
▪ WAS+SL opció felára: 3.500 Ft
▪ d.640 műanyag lábkereszt, d.50 görgők
▪ teherbírás: 110 kg
</t>
    </r>
    <r>
      <rPr>
        <b/>
        <sz val="10"/>
        <rFont val="Tw Cen MT"/>
        <family val="2"/>
        <charset val="238"/>
      </rPr>
      <t>▪ napi használati idő: 7-10 óra</t>
    </r>
    <r>
      <rPr>
        <sz val="10"/>
        <rFont val="Tw Cen MT"/>
        <family val="2"/>
        <charset val="238"/>
      </rPr>
      <t xml:space="preserve">
▪ karfák felszerelve</t>
    </r>
  </si>
  <si>
    <t>▪ szögletes, telekárpitos háttámla és 
   ülőlap
▪ állítható magasságú háttámla
▪ 4D karfa, puha támfelület (AR12)
▪ állítható ülésmélység
▪ szinkronmechanika (antishock)
▪ WAS+SL opció felár nélkül kérhető
▪ alu lábkereszt d.660,  d.65 parkettagörgők
▪ teherbírás: 110 kg
▪ napi használati idő: 7-10 óra
▪ karfák felszerelve</t>
  </si>
  <si>
    <r>
      <t xml:space="preserve">▪ szögletes, telekárpitos háttámla és 
   ülőlap
▪ fix háttámla
▪ 4D karfa, puha támfelület (AR12)
▪ szinkronmechanika (antishock)
▪ alu lábkereszt d.660
▪ d.50 parkettagörgők
</t>
    </r>
    <r>
      <rPr>
        <b/>
        <sz val="10"/>
        <rFont val="Tw Cen MT"/>
        <family val="2"/>
        <charset val="238"/>
      </rPr>
      <t>▪ teherbírás: 140 kg
▪ 24 órás intenzív használatra</t>
    </r>
    <r>
      <rPr>
        <sz val="10"/>
        <rFont val="Tw Cen MT"/>
        <family val="2"/>
        <charset val="238"/>
      </rPr>
      <t xml:space="preserve">
▪ karfák felszerelve</t>
    </r>
  </si>
  <si>
    <t>▪ szögletes, telekárpitos, magas háttámla
▪ állítható magasságú háttámla (U&amp;D)
▪ 4D karfa, puha támfelület (AR12)
▪ állítható ülésmélység
▪ szinkronmechanika (antishock)
▪ WAS+SL opció felár nélkül kérhető
▪ alu lábkereszt d.660, d.65 parkettagörgők
▪ teherbírás: 110 kg
▪ napi használati idő: 7-10 óra
▪ karfák felszerelve</t>
  </si>
  <si>
    <t>Újra elérhető: ULIX</t>
  </si>
  <si>
    <t>REDRACE</t>
  </si>
  <si>
    <t>113-120</t>
  </si>
  <si>
    <r>
      <rPr>
        <sz val="10"/>
        <rFont val="Tw Cen MT"/>
        <family val="2"/>
        <charset val="238"/>
      </rPr>
      <t>▪ 2D fejtámla
▪ állítható magasságú hálós háttámla
▪ hálós ülőlap</t>
    </r>
    <r>
      <rPr>
        <sz val="10"/>
        <color rgb="FFFF0000"/>
        <rFont val="Tw Cen MT"/>
        <family val="2"/>
        <charset val="238"/>
      </rPr>
      <t xml:space="preserve">
</t>
    </r>
    <r>
      <rPr>
        <sz val="10"/>
        <rFont val="Tw Cen MT"/>
        <family val="2"/>
        <charset val="238"/>
      </rPr>
      <t>▪ 4D karfa</t>
    </r>
    <r>
      <rPr>
        <sz val="10"/>
        <color rgb="FFFF0000"/>
        <rFont val="Tw Cen MT"/>
        <family val="2"/>
        <charset val="238"/>
      </rPr>
      <t xml:space="preserve">
</t>
    </r>
    <r>
      <rPr>
        <sz val="10"/>
        <rFont val="Tw Cen MT"/>
        <family val="2"/>
        <charset val="238"/>
      </rPr>
      <t>▪ 4 pontos szinkronmechanika</t>
    </r>
    <r>
      <rPr>
        <sz val="10"/>
        <color rgb="FFFF0000"/>
        <rFont val="Tw Cen MT"/>
        <family val="2"/>
        <charset val="238"/>
      </rPr>
      <t xml:space="preserve">
</t>
    </r>
    <r>
      <rPr>
        <sz val="10"/>
        <rFont val="Tw Cen MT"/>
        <family val="2"/>
        <charset val="238"/>
      </rPr>
      <t xml:space="preserve">▪ műanyag lábkereszt d.700, d.60 parkettagörgők    </t>
    </r>
    <r>
      <rPr>
        <sz val="10"/>
        <color rgb="FFFF0000"/>
        <rFont val="Tw Cen MT"/>
        <family val="2"/>
        <charset val="238"/>
      </rPr>
      <t xml:space="preserve">    
</t>
    </r>
    <r>
      <rPr>
        <sz val="10"/>
        <rFont val="Tw Cen MT"/>
        <family val="2"/>
        <charset val="238"/>
      </rPr>
      <t>▪ teherbírás: 130 kg</t>
    </r>
    <r>
      <rPr>
        <sz val="10"/>
        <color rgb="FFFF0000"/>
        <rFont val="Tw Cen MT"/>
        <family val="2"/>
        <charset val="238"/>
      </rPr>
      <t xml:space="preserve">
</t>
    </r>
    <r>
      <rPr>
        <sz val="10"/>
        <rFont val="Tw Cen MT"/>
        <family val="2"/>
        <charset val="238"/>
      </rPr>
      <t>▪ napi használati idő: 7-10 óra</t>
    </r>
  </si>
  <si>
    <t>BILBERRY</t>
  </si>
  <si>
    <t>fehér</t>
  </si>
  <si>
    <t>112-119</t>
  </si>
  <si>
    <t>45-56</t>
  </si>
  <si>
    <t>fehér textilbőr</t>
  </si>
  <si>
    <t>Új termék: BILBERRY, REDRACE</t>
  </si>
  <si>
    <t>raktárról:
fekete, kék (5002), türkiz zöld (5021)</t>
  </si>
  <si>
    <t>20 db-os rendelési egység:
sárga (1016), világoskék (6034), világoszöld (6019)
 piros (3002), világosszürke (7040), narancssárga (2003)</t>
  </si>
  <si>
    <t>Rezsi óradíj változás 13 500 Ft-ról 15 000 Ft-ra.</t>
  </si>
  <si>
    <r>
      <t xml:space="preserve">ST </t>
    </r>
    <r>
      <rPr>
        <b/>
        <sz val="12"/>
        <color rgb="FFFF0000"/>
        <rFont val="Tw Cen MT"/>
        <family val="2"/>
        <charset val="238"/>
      </rPr>
      <t>- Készlet erejéig elérhető!</t>
    </r>
  </si>
  <si>
    <r>
      <t xml:space="preserve">ST.09 </t>
    </r>
    <r>
      <rPr>
        <sz val="12"/>
        <rFont val="Tw Cen MT"/>
        <family val="2"/>
        <charset val="238"/>
      </rPr>
      <t>bordó</t>
    </r>
    <r>
      <rPr>
        <sz val="12"/>
        <color rgb="FFFF0000"/>
        <rFont val="Tw Cen MT"/>
        <family val="2"/>
        <charset val="238"/>
      </rPr>
      <t xml:space="preserve"> - kifutott.</t>
    </r>
    <r>
      <rPr>
        <b/>
        <sz val="12"/>
        <rFont val="Tw Cen MT"/>
        <family val="2"/>
        <charset val="238"/>
      </rPr>
      <t xml:space="preserve">
ST.10 </t>
    </r>
    <r>
      <rPr>
        <sz val="12"/>
        <rFont val="Tw Cen MT"/>
        <family val="2"/>
        <charset val="238"/>
      </rPr>
      <t xml:space="preserve">s.lila </t>
    </r>
    <r>
      <rPr>
        <sz val="12"/>
        <color rgb="FFFF0000"/>
        <rFont val="Tw Cen MT"/>
        <family val="2"/>
        <charset val="238"/>
      </rPr>
      <t>- kifutott.</t>
    </r>
    <r>
      <rPr>
        <sz val="12"/>
        <rFont val="Tw Cen MT"/>
        <family val="2"/>
        <charset val="238"/>
      </rPr>
      <t xml:space="preserve">
</t>
    </r>
    <r>
      <rPr>
        <b/>
        <sz val="12"/>
        <rFont val="Tw Cen MT"/>
        <family val="2"/>
        <charset val="238"/>
      </rPr>
      <t xml:space="preserve">ST.11 </t>
    </r>
    <r>
      <rPr>
        <sz val="12"/>
        <rFont val="Tw Cen MT"/>
        <family val="2"/>
        <charset val="238"/>
      </rPr>
      <t>szürke</t>
    </r>
    <r>
      <rPr>
        <b/>
        <sz val="12"/>
        <rFont val="Tw Cen MT"/>
        <family val="2"/>
        <charset val="238"/>
      </rPr>
      <t xml:space="preserve">
ST.12 </t>
    </r>
    <r>
      <rPr>
        <sz val="12"/>
        <rFont val="Tw Cen MT"/>
        <family val="2"/>
        <charset val="238"/>
      </rPr>
      <t>fekete</t>
    </r>
  </si>
  <si>
    <r>
      <t>ST.01</t>
    </r>
    <r>
      <rPr>
        <sz val="12"/>
        <rFont val="Tw Cen MT"/>
        <family val="2"/>
        <charset val="238"/>
      </rPr>
      <t xml:space="preserve"> fehér</t>
    </r>
    <r>
      <rPr>
        <b/>
        <sz val="12"/>
        <rFont val="Tw Cen MT"/>
        <family val="2"/>
        <charset val="238"/>
      </rPr>
      <t xml:space="preserve">
ST.02 </t>
    </r>
    <r>
      <rPr>
        <sz val="12"/>
        <rFont val="Tw Cen MT"/>
        <family val="2"/>
        <charset val="238"/>
      </rPr>
      <t xml:space="preserve">bézs
</t>
    </r>
    <r>
      <rPr>
        <b/>
        <sz val="12"/>
        <rFont val="Tw Cen MT"/>
        <family val="2"/>
        <charset val="238"/>
      </rPr>
      <t>ST.03</t>
    </r>
    <r>
      <rPr>
        <sz val="12"/>
        <rFont val="Tw Cen MT"/>
        <family val="2"/>
        <charset val="238"/>
      </rPr>
      <t xml:space="preserve"> szürke-bézs
</t>
    </r>
    <r>
      <rPr>
        <b/>
        <sz val="12"/>
        <rFont val="Tw Cen MT"/>
        <family val="2"/>
        <charset val="238"/>
      </rPr>
      <t xml:space="preserve">ST.04 </t>
    </r>
    <r>
      <rPr>
        <sz val="12"/>
        <rFont val="Tw Cen MT"/>
        <family val="2"/>
        <charset val="238"/>
      </rPr>
      <t>barna</t>
    </r>
    <r>
      <rPr>
        <b/>
        <sz val="12"/>
        <rFont val="Tw Cen MT"/>
        <family val="2"/>
        <charset val="238"/>
      </rPr>
      <t xml:space="preserve"> </t>
    </r>
    <r>
      <rPr>
        <sz val="12"/>
        <color rgb="FFFF0000"/>
        <rFont val="Tw Cen MT"/>
        <family val="2"/>
        <charset val="238"/>
      </rPr>
      <t>- kifutott.</t>
    </r>
  </si>
  <si>
    <t>HAVANNA</t>
  </si>
  <si>
    <t>v. szürke szövet</t>
  </si>
  <si>
    <t>v. barna szövet</t>
  </si>
  <si>
    <r>
      <rPr>
        <sz val="10"/>
        <rFont val="Tw Cen MT"/>
        <family val="2"/>
        <charset val="238"/>
      </rPr>
      <t>▪ szivacsozott favázú korpusz</t>
    </r>
    <r>
      <rPr>
        <sz val="10"/>
        <color rgb="FFFF0000"/>
        <rFont val="Tw Cen MT"/>
        <family val="2"/>
        <charset val="238"/>
      </rPr>
      <t xml:space="preserve">
</t>
    </r>
    <r>
      <rPr>
        <sz val="10"/>
        <rFont val="Tw Cen MT"/>
        <family val="2"/>
        <charset val="238"/>
      </rPr>
      <t>▪ fekete fém lábak
▪ teherbírás: 110 kg</t>
    </r>
  </si>
  <si>
    <r>
      <rPr>
        <sz val="10"/>
        <rFont val="Tw Cen MT"/>
        <family val="2"/>
        <charset val="238"/>
      </rPr>
      <t>▪ állítható magasságú fejtámla
▪ hálós háttámla</t>
    </r>
    <r>
      <rPr>
        <sz val="10"/>
        <color rgb="FFFF0000"/>
        <rFont val="Tw Cen MT"/>
        <family val="2"/>
        <charset val="238"/>
      </rPr>
      <t xml:space="preserve">
</t>
    </r>
    <r>
      <rPr>
        <sz val="10"/>
        <rFont val="Tw Cen MT"/>
        <family val="2"/>
        <charset val="238"/>
      </rPr>
      <t>▪ kárpitozott ülőlap</t>
    </r>
    <r>
      <rPr>
        <sz val="10"/>
        <color rgb="FFFF0000"/>
        <rFont val="Tw Cen MT"/>
        <family val="2"/>
        <charset val="238"/>
      </rPr>
      <t xml:space="preserve">
</t>
    </r>
    <r>
      <rPr>
        <sz val="10"/>
        <rFont val="Tw Cen MT"/>
        <family val="2"/>
        <charset val="238"/>
      </rPr>
      <t>▪ felhajtható karfa</t>
    </r>
    <r>
      <rPr>
        <sz val="10"/>
        <color rgb="FFFF0000"/>
        <rFont val="Tw Cen MT"/>
        <family val="2"/>
        <charset val="238"/>
      </rPr>
      <t xml:space="preserve">
</t>
    </r>
    <r>
      <rPr>
        <sz val="10"/>
        <rFont val="Tw Cen MT"/>
        <family val="2"/>
        <charset val="238"/>
      </rPr>
      <t xml:space="preserve">▪ 2 pontos szinkronmechanika
</t>
    </r>
    <r>
      <rPr>
        <sz val="10"/>
        <color theme="1"/>
        <rFont val="Tw Cen MT"/>
        <family val="2"/>
        <charset val="238"/>
      </rPr>
      <t xml:space="preserve">▪ állítható lábtámasszal
</t>
    </r>
    <r>
      <rPr>
        <sz val="10"/>
        <rFont val="Tw Cen MT"/>
        <family val="2"/>
        <charset val="238"/>
      </rPr>
      <t xml:space="preserve">▪ fém lábkereszt d.640, d.50 parkettagörgők    </t>
    </r>
    <r>
      <rPr>
        <sz val="10"/>
        <color rgb="FFFF0000"/>
        <rFont val="Tw Cen MT"/>
        <family val="2"/>
        <charset val="238"/>
      </rPr>
      <t xml:space="preserve">    
</t>
    </r>
    <r>
      <rPr>
        <sz val="10"/>
        <rFont val="Tw Cen MT"/>
        <family val="2"/>
        <charset val="238"/>
      </rPr>
      <t>▪ teherbírás: 125 kg</t>
    </r>
    <r>
      <rPr>
        <sz val="10"/>
        <color rgb="FFFF0000"/>
        <rFont val="Tw Cen MT"/>
        <family val="2"/>
        <charset val="238"/>
      </rPr>
      <t xml:space="preserve">
</t>
    </r>
    <r>
      <rPr>
        <sz val="10"/>
        <rFont val="Tw Cen MT"/>
        <family val="2"/>
        <charset val="238"/>
      </rPr>
      <t>▪ napi használati idő: 5-7 óra</t>
    </r>
    <r>
      <rPr>
        <sz val="10"/>
        <color rgb="FFFF0000"/>
        <rFont val="Tw Cen MT"/>
        <family val="2"/>
        <charset val="238"/>
      </rPr>
      <t xml:space="preserve">
</t>
    </r>
  </si>
  <si>
    <r>
      <t xml:space="preserve">DALLAS
</t>
    </r>
    <r>
      <rPr>
        <b/>
        <u/>
        <sz val="14"/>
        <color rgb="FFFF0000"/>
        <rFont val="Tw Cen MT"/>
        <family val="2"/>
        <charset val="238"/>
      </rPr>
      <t>NEM ELÉRHETŐ</t>
    </r>
  </si>
  <si>
    <t>Új termék: HAVANNA</t>
  </si>
  <si>
    <t>Nem elérhető: menetes TÉRDEPLŐSZÉK, DALLAS</t>
  </si>
  <si>
    <t>ST kárpit kivezetésre került, készlet erejéig elérhető.</t>
  </si>
  <si>
    <r>
      <t xml:space="preserve">100
</t>
    </r>
    <r>
      <rPr>
        <b/>
        <u/>
        <sz val="14"/>
        <color rgb="FFFF0000"/>
        <rFont val="Tw Cen MT"/>
        <family val="2"/>
        <charset val="238"/>
      </rPr>
      <t>NEM ELÉRHETŐ</t>
    </r>
  </si>
  <si>
    <r>
      <t xml:space="preserve">NOTRE DAME 100 PREMIUM
</t>
    </r>
    <r>
      <rPr>
        <b/>
        <sz val="11"/>
        <rFont val="Tw Cen MT"/>
        <family val="2"/>
        <charset val="238"/>
      </rPr>
      <t>fotel</t>
    </r>
  </si>
  <si>
    <r>
      <rPr>
        <sz val="10"/>
        <rFont val="Tw Cen MT"/>
        <family val="2"/>
        <charset val="238"/>
      </rPr>
      <t>▪ minimál formatervű fotel</t>
    </r>
    <r>
      <rPr>
        <sz val="10"/>
        <color rgb="FFFF0000"/>
        <rFont val="Tw Cen MT"/>
        <family val="2"/>
        <charset val="238"/>
      </rPr>
      <t xml:space="preserve">
</t>
    </r>
    <r>
      <rPr>
        <sz val="10"/>
        <rFont val="Tw Cen MT"/>
        <family val="2"/>
        <charset val="238"/>
      </rPr>
      <t>▪ fa korpusz, poliuretán párnázat
▪ acél lábazat, porszórt festett kivitel
▪ EFC felár: projektár
▪ teherbírás: 110 kg</t>
    </r>
  </si>
  <si>
    <t>NOTRE DAME 100 PRÉMIUM</t>
  </si>
  <si>
    <t xml:space="preserve">Nem elérhető: 100 fogas </t>
  </si>
  <si>
    <t>Új termék: NOTRE DAME 100 prémium</t>
  </si>
  <si>
    <t>FRISSÍTVE: 2026.03.26.</t>
  </si>
  <si>
    <r>
      <t xml:space="preserve">▪ hálós háttámla, fix deréktámasz
▪ szürke szövet kárpitozású ülőlap
▪ a fejtámla 15 cm-rel növeli a magasságot
▪ felhajtható karfa, kárpitozott támfelület
▪ állítható hintamechanika
▪ műanyag lábkereszt d.640, d.50 görgők
▪ teherbírás: 110 kg
</t>
    </r>
    <r>
      <rPr>
        <b/>
        <sz val="10"/>
        <rFont val="Tw Cen MT"/>
        <family val="2"/>
        <charset val="238"/>
      </rPr>
      <t>▪ napi használati idő: 3-5 óra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</si>
</sst>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3" formatCode="_-* #,##0.00_-;\-* #,##0.00_-;_-* &quot;-&quot;??_-;_-@_-"/>
    <numFmt numFmtId="164" formatCode="_-* #,##0.00\ _F_t_-;\-* #,##0.00\ _F_t_-;_-* &quot;-&quot;??\ _F_t_-;_-@_-"/>
    <numFmt numFmtId="165" formatCode="#,##0.00\ [$EUR]"/>
    <numFmt numFmtId="166" formatCode="#,##0\ &quot;Ft&quot;;[Red]#,##0\ &quot;Ft&quot;"/>
    <numFmt numFmtId="167" formatCode="#,##0\ &quot;Ft&quot;"/>
    <numFmt numFmtId="168" formatCode="yyyy/mm/dd;@"/>
    <numFmt numFmtId="169" formatCode="&quot;H-&quot;0000"/>
  </numFmts>
  <fonts count="90" x14ac:knownFonts="1">
    <font>
      <sz val="11"/>
      <color theme="1"/>
      <name val="Calibri"/>
      <family val="2"/>
      <charset val="238"/>
      <scheme val="minor"/>
    </font>
    <font>
      <sz val="10"/>
      <name val="Arial"/>
      <family val="2"/>
      <charset val="238"/>
    </font>
    <font>
      <b/>
      <sz val="16"/>
      <name val="Tw Cen MT"/>
      <family val="2"/>
      <charset val="238"/>
    </font>
    <font>
      <sz val="10"/>
      <name val="Tw Cen MT"/>
      <family val="2"/>
      <charset val="238"/>
    </font>
    <font>
      <b/>
      <u/>
      <sz val="14"/>
      <name val="Tw Cen MT"/>
      <family val="2"/>
      <charset val="238"/>
    </font>
    <font>
      <b/>
      <sz val="11"/>
      <name val="Tw Cen MT"/>
      <family val="2"/>
      <charset val="238"/>
    </font>
    <font>
      <b/>
      <sz val="16"/>
      <color indexed="12"/>
      <name val="Tw Cen MT"/>
      <family val="2"/>
      <charset val="238"/>
    </font>
    <font>
      <sz val="9"/>
      <name val="Tw Cen MT"/>
      <family val="2"/>
      <charset val="238"/>
    </font>
    <font>
      <sz val="12"/>
      <name val="Tw Cen MT"/>
      <family val="2"/>
      <charset val="238"/>
    </font>
    <font>
      <vertAlign val="superscript"/>
      <sz val="9"/>
      <name val="Tw Cen MT"/>
      <family val="2"/>
      <charset val="238"/>
    </font>
    <font>
      <sz val="8"/>
      <name val="Tw Cen MT"/>
      <family val="2"/>
      <charset val="238"/>
    </font>
    <font>
      <b/>
      <sz val="8"/>
      <name val="Tw Cen MT"/>
      <family val="2"/>
      <charset val="238"/>
    </font>
    <font>
      <sz val="8.5"/>
      <name val="Tw Cen MT"/>
      <family val="2"/>
      <charset val="238"/>
    </font>
    <font>
      <b/>
      <sz val="9"/>
      <name val="Tw Cen MT"/>
      <family val="2"/>
      <charset val="238"/>
    </font>
    <font>
      <b/>
      <sz val="8.5"/>
      <name val="Tw Cen MT"/>
      <family val="2"/>
      <charset val="238"/>
    </font>
    <font>
      <b/>
      <sz val="10"/>
      <name val="Tw Cen MT"/>
      <family val="2"/>
      <charset val="238"/>
    </font>
    <font>
      <sz val="10"/>
      <color theme="1"/>
      <name val="Tw Cen MT"/>
      <family val="2"/>
      <charset val="238"/>
    </font>
    <font>
      <sz val="9.5"/>
      <name val="Tw Cen MT"/>
      <family val="2"/>
      <charset val="238"/>
    </font>
    <font>
      <b/>
      <sz val="9.5"/>
      <name val="Tw Cen MT"/>
      <family val="2"/>
      <charset val="238"/>
    </font>
    <font>
      <b/>
      <sz val="12"/>
      <name val="Tw Cen MT"/>
      <family val="2"/>
      <charset val="238"/>
    </font>
    <font>
      <b/>
      <sz val="11"/>
      <name val="Tw Cen MT"/>
      <family val="2"/>
    </font>
    <font>
      <sz val="10"/>
      <color rgb="FFFF0000"/>
      <name val="Tw Cen MT"/>
      <family val="2"/>
      <charset val="238"/>
    </font>
    <font>
      <sz val="11"/>
      <name val="Tw Cen MT"/>
      <family val="2"/>
      <charset val="238"/>
    </font>
    <font>
      <sz val="11"/>
      <color theme="1"/>
      <name val="Calibri"/>
      <family val="2"/>
      <charset val="238"/>
      <scheme val="minor"/>
    </font>
    <font>
      <b/>
      <u/>
      <sz val="12"/>
      <name val="Tw Cen MT"/>
      <family val="2"/>
      <charset val="238"/>
    </font>
    <font>
      <b/>
      <u/>
      <sz val="13"/>
      <name val="Tw Cen MT"/>
      <family val="2"/>
      <charset val="238"/>
    </font>
    <font>
      <b/>
      <u/>
      <sz val="11"/>
      <name val="Tw Cen MT"/>
      <family val="2"/>
      <charset val="238"/>
    </font>
    <font>
      <b/>
      <sz val="14"/>
      <color indexed="12"/>
      <name val="Tw Cen MT"/>
      <family val="2"/>
      <charset val="238"/>
    </font>
    <font>
      <b/>
      <u/>
      <sz val="16"/>
      <name val="Tw Cen MT"/>
      <family val="2"/>
      <charset val="238"/>
    </font>
    <font>
      <sz val="10"/>
      <name val="Arial CE"/>
      <charset val="238"/>
    </font>
    <font>
      <b/>
      <sz val="14"/>
      <color rgb="FF0000FF"/>
      <name val="Tw Cen MT"/>
      <family val="2"/>
      <charset val="238"/>
    </font>
    <font>
      <b/>
      <vertAlign val="superscript"/>
      <sz val="11"/>
      <name val="Tw Cen MT"/>
      <family val="2"/>
      <charset val="238"/>
    </font>
    <font>
      <sz val="16"/>
      <name val="Tw Cen MT"/>
      <family val="2"/>
      <charset val="238"/>
    </font>
    <font>
      <b/>
      <sz val="72"/>
      <color rgb="FF99043B"/>
      <name val="Calibri"/>
      <family val="2"/>
      <charset val="238"/>
      <scheme val="minor"/>
    </font>
    <font>
      <b/>
      <sz val="36"/>
      <color rgb="FF99043B"/>
      <name val="Tw Cen MT"/>
      <family val="2"/>
      <charset val="238"/>
    </font>
    <font>
      <b/>
      <sz val="28"/>
      <name val="Calibri"/>
      <family val="2"/>
      <charset val="238"/>
      <scheme val="minor"/>
    </font>
    <font>
      <b/>
      <sz val="14"/>
      <name val="Tw Cen MT"/>
      <family val="2"/>
      <charset val="238"/>
    </font>
    <font>
      <sz val="12.5"/>
      <name val="Tw Cen MT"/>
      <family val="2"/>
      <charset val="238"/>
    </font>
    <font>
      <b/>
      <sz val="12.5"/>
      <name val="Tw Cen MT"/>
      <family val="2"/>
      <charset val="238"/>
    </font>
    <font>
      <sz val="7"/>
      <name val="Tw Cen MT"/>
      <family val="2"/>
      <charset val="238"/>
    </font>
    <font>
      <b/>
      <u/>
      <sz val="10"/>
      <name val="Tw Cen MT"/>
      <family val="2"/>
      <charset val="238"/>
    </font>
    <font>
      <b/>
      <sz val="11"/>
      <color theme="0" tint="-0.499984740745262"/>
      <name val="Tw Cen MT"/>
      <family val="2"/>
      <charset val="238"/>
    </font>
    <font>
      <b/>
      <sz val="16"/>
      <color theme="0" tint="-0.499984740745262"/>
      <name val="Tw Cen MT"/>
      <family val="2"/>
      <charset val="238"/>
    </font>
    <font>
      <u/>
      <sz val="11"/>
      <color theme="10"/>
      <name val="Calibri"/>
      <family val="2"/>
      <charset val="238"/>
      <scheme val="minor"/>
    </font>
    <font>
      <sz val="9"/>
      <color theme="1"/>
      <name val="Calibri"/>
      <family val="2"/>
      <charset val="238"/>
      <scheme val="minor"/>
    </font>
    <font>
      <u/>
      <sz val="9"/>
      <color theme="10"/>
      <name val="Tw Cen MT"/>
      <family val="2"/>
      <charset val="238"/>
    </font>
    <font>
      <b/>
      <sz val="10"/>
      <color theme="0" tint="-0.499984740745262"/>
      <name val="Tw Cen MT"/>
      <family val="2"/>
      <charset val="238"/>
    </font>
    <font>
      <sz val="9"/>
      <color theme="1"/>
      <name val="Tw Cen MT"/>
      <family val="2"/>
      <charset val="238"/>
    </font>
    <font>
      <vertAlign val="superscript"/>
      <sz val="10"/>
      <name val="Tw Cen MT"/>
      <family val="2"/>
      <charset val="238"/>
    </font>
    <font>
      <sz val="11"/>
      <color theme="1"/>
      <name val="Tw Cen MT"/>
      <family val="2"/>
      <charset val="238"/>
    </font>
    <font>
      <b/>
      <sz val="18"/>
      <color theme="1"/>
      <name val="Tw Cen MT"/>
      <family val="2"/>
      <charset val="238"/>
    </font>
    <font>
      <b/>
      <sz val="11"/>
      <color rgb="FF03AD50"/>
      <name val="Tw Cen MT"/>
      <family val="2"/>
      <charset val="238"/>
    </font>
    <font>
      <b/>
      <u/>
      <sz val="11"/>
      <color rgb="FF00B050"/>
      <name val="Calibri"/>
      <family val="2"/>
      <charset val="238"/>
      <scheme val="minor"/>
    </font>
    <font>
      <sz val="10"/>
      <color rgb="FF00B050"/>
      <name val="Tw Cen MT"/>
      <family val="2"/>
      <charset val="238"/>
    </font>
    <font>
      <sz val="9"/>
      <color rgb="FF00B050"/>
      <name val="Tw Cen MT"/>
      <family val="2"/>
      <charset val="238"/>
    </font>
    <font>
      <sz val="11"/>
      <color rgb="FF00B050"/>
      <name val="Calibri"/>
      <family val="2"/>
      <charset val="238"/>
      <scheme val="minor"/>
    </font>
    <font>
      <sz val="11"/>
      <color theme="1"/>
      <name val="Calibri"/>
      <family val="2"/>
      <scheme val="minor"/>
    </font>
    <font>
      <sz val="8"/>
      <name val="Calibri"/>
      <family val="2"/>
      <charset val="238"/>
      <scheme val="minor"/>
    </font>
    <font>
      <sz val="11"/>
      <color rgb="FFFF0000"/>
      <name val="Tw Cen MT"/>
      <family val="2"/>
      <charset val="238"/>
    </font>
    <font>
      <b/>
      <sz val="15"/>
      <color indexed="12"/>
      <name val="Tw Cen MT"/>
      <family val="2"/>
      <charset val="238"/>
    </font>
    <font>
      <sz val="10"/>
      <name val="Tw Cen MT"/>
      <family val="2"/>
    </font>
    <font>
      <b/>
      <sz val="10"/>
      <color rgb="FF0000FF"/>
      <name val="Tw Cen MT"/>
      <family val="2"/>
      <charset val="238"/>
    </font>
    <font>
      <sz val="8"/>
      <color theme="1"/>
      <name val="Tw Cen MT"/>
      <family val="2"/>
      <charset val="238"/>
    </font>
    <font>
      <b/>
      <sz val="8"/>
      <color theme="1"/>
      <name val="Tw Cen MT"/>
      <family val="2"/>
      <charset val="238"/>
    </font>
    <font>
      <b/>
      <strike/>
      <sz val="16"/>
      <color indexed="12"/>
      <name val="Tw Cen MT"/>
      <family val="2"/>
      <charset val="238"/>
    </font>
    <font>
      <b/>
      <sz val="11"/>
      <color rgb="FFFF0000"/>
      <name val="Tw Cen MT"/>
      <family val="2"/>
      <charset val="238"/>
    </font>
    <font>
      <b/>
      <sz val="10"/>
      <color rgb="FFFF0000"/>
      <name val="Tw Cen MT"/>
      <family val="2"/>
      <charset val="238"/>
    </font>
    <font>
      <sz val="9"/>
      <color rgb="FFFF0000"/>
      <name val="Tw Cen MT"/>
      <family val="2"/>
      <charset val="238"/>
    </font>
    <font>
      <b/>
      <u/>
      <sz val="11"/>
      <color theme="1"/>
      <name val="Tw Cen MT"/>
      <family val="2"/>
      <charset val="238"/>
    </font>
    <font>
      <b/>
      <u/>
      <sz val="14"/>
      <color theme="1"/>
      <name val="Tw Cen MT"/>
      <family val="2"/>
      <charset val="238"/>
    </font>
    <font>
      <b/>
      <sz val="11"/>
      <color rgb="FF0000FF"/>
      <name val="Tw Cen MT"/>
      <family val="2"/>
      <charset val="238"/>
    </font>
    <font>
      <sz val="10"/>
      <color rgb="FFFFFF00"/>
      <name val="Tw Cen MT"/>
      <family val="2"/>
      <charset val="238"/>
    </font>
    <font>
      <sz val="9"/>
      <name val="Tw Cen MT"/>
      <family val="2"/>
    </font>
    <font>
      <vertAlign val="superscript"/>
      <sz val="9"/>
      <color theme="1"/>
      <name val="Tw Cen MT"/>
      <family val="2"/>
      <charset val="238"/>
    </font>
    <font>
      <sz val="12"/>
      <color rgb="FFFF0000"/>
      <name val="Tw Cen MT"/>
      <family val="2"/>
      <charset val="238"/>
    </font>
    <font>
      <b/>
      <sz val="9"/>
      <color rgb="FFFF0000"/>
      <name val="Tw Cen MT"/>
      <family val="2"/>
      <charset val="238"/>
    </font>
    <font>
      <b/>
      <u/>
      <sz val="14"/>
      <color rgb="FFFF0000"/>
      <name val="Tw Cen MT"/>
      <family val="2"/>
      <charset val="238"/>
    </font>
    <font>
      <b/>
      <sz val="14"/>
      <color rgb="FFFF0000"/>
      <name val="Tw Cen MT"/>
      <family val="2"/>
      <charset val="238"/>
    </font>
    <font>
      <b/>
      <sz val="8"/>
      <color rgb="FFFF0000"/>
      <name val="Tw Cen MT"/>
      <family val="2"/>
      <charset val="238"/>
    </font>
    <font>
      <b/>
      <sz val="16"/>
      <color rgb="FF0000FF"/>
      <name val="Tw Cen MT"/>
      <family val="2"/>
      <charset val="238"/>
    </font>
    <font>
      <sz val="7"/>
      <color theme="1"/>
      <name val="Tw Cen MT"/>
      <family val="2"/>
      <charset val="238"/>
    </font>
    <font>
      <b/>
      <sz val="12"/>
      <color rgb="FFFF0000"/>
      <name val="Tw Cen MT"/>
      <family val="2"/>
      <charset val="238"/>
    </font>
    <font>
      <b/>
      <sz val="10"/>
      <color rgb="FFA50021"/>
      <name val="Tw Cen MT"/>
      <family val="2"/>
      <charset val="238"/>
    </font>
    <font>
      <sz val="8"/>
      <color rgb="FFFF0000"/>
      <name val="Tw Cen MT"/>
      <family val="2"/>
      <charset val="238"/>
    </font>
    <font>
      <b/>
      <sz val="11"/>
      <color indexed="12"/>
      <name val="Tw Cen MT"/>
      <family val="2"/>
      <charset val="238"/>
    </font>
    <font>
      <sz val="9"/>
      <color rgb="FFEE0000"/>
      <name val="Tw Cen MT"/>
      <family val="2"/>
      <charset val="238"/>
    </font>
    <font>
      <sz val="9"/>
      <color indexed="81"/>
      <name val="Tahoma"/>
      <family val="2"/>
      <charset val="238"/>
    </font>
    <font>
      <b/>
      <sz val="9"/>
      <color indexed="81"/>
      <name val="Tahoma"/>
      <family val="2"/>
      <charset val="238"/>
    </font>
    <font>
      <sz val="9"/>
      <color indexed="81"/>
      <name val="Tahoma"/>
      <charset val="1"/>
    </font>
    <font>
      <b/>
      <sz val="9"/>
      <color indexed="81"/>
      <name val="Tahoma"/>
      <charset val="1"/>
    </font>
  </fonts>
  <fills count="11">
    <fill>
      <patternFill patternType="none"/>
    </fill>
    <fill>
      <patternFill patternType="gray125"/>
    </fill>
    <fill>
      <patternFill patternType="solid">
        <fgColor theme="0"/>
        <bgColor indexed="64"/>
      </patternFill>
    </fill>
    <fill>
      <patternFill patternType="solid">
        <fgColor theme="5" tint="0.59996337778862885"/>
        <bgColor indexed="64"/>
      </patternFill>
    </fill>
    <fill>
      <patternFill patternType="solid">
        <fgColor indexed="22"/>
        <bgColor indexed="64"/>
      </patternFill>
    </fill>
    <fill>
      <patternFill patternType="solid">
        <fgColor theme="5" tint="0.59999389629810485"/>
        <bgColor indexed="64"/>
      </patternFill>
    </fill>
    <fill>
      <patternFill patternType="solid">
        <fgColor rgb="FFE6B8B7"/>
        <bgColor indexed="64"/>
      </patternFill>
    </fill>
    <fill>
      <patternFill patternType="solid">
        <fgColor theme="0" tint="-0.14999847407452621"/>
        <bgColor indexed="64"/>
      </patternFill>
    </fill>
    <fill>
      <patternFill patternType="solid">
        <fgColor rgb="FFFFFFCC"/>
        <bgColor indexed="64"/>
      </patternFill>
    </fill>
    <fill>
      <patternFill patternType="solid">
        <fgColor theme="5" tint="0.79998168889431442"/>
        <bgColor indexed="64"/>
      </patternFill>
    </fill>
    <fill>
      <patternFill patternType="solid">
        <fgColor theme="9" tint="0.59999389629810485"/>
        <bgColor indexed="64"/>
      </patternFill>
    </fill>
  </fills>
  <borders count="335">
    <border>
      <left/>
      <right/>
      <top/>
      <bottom/>
      <diagonal/>
    </border>
    <border>
      <left style="medium">
        <color indexed="64"/>
      </left>
      <right style="hair">
        <color indexed="64"/>
      </right>
      <top style="medium">
        <color indexed="64"/>
      </top>
      <bottom/>
      <diagonal/>
    </border>
    <border>
      <left style="hair">
        <color indexed="64"/>
      </left>
      <right style="hair">
        <color indexed="64"/>
      </right>
      <top style="medium">
        <color indexed="64"/>
      </top>
      <bottom style="hair">
        <color indexed="64"/>
      </bottom>
      <diagonal/>
    </border>
    <border>
      <left style="hair">
        <color indexed="64"/>
      </left>
      <right style="medium">
        <color indexed="64"/>
      </right>
      <top style="medium">
        <color indexed="64"/>
      </top>
      <bottom style="hair">
        <color indexed="64"/>
      </bottom>
      <diagonal/>
    </border>
    <border>
      <left style="medium">
        <color indexed="64"/>
      </left>
      <right style="hair">
        <color indexed="64"/>
      </right>
      <top/>
      <bottom/>
      <diagonal/>
    </border>
    <border>
      <left style="hair">
        <color indexed="64"/>
      </left>
      <right/>
      <top style="hair">
        <color indexed="64"/>
      </top>
      <bottom style="hair">
        <color indexed="64"/>
      </bottom>
      <diagonal/>
    </border>
    <border>
      <left/>
      <right style="hair">
        <color indexed="64"/>
      </right>
      <top style="hair">
        <color indexed="64"/>
      </top>
      <bottom style="hair">
        <color indexed="64"/>
      </bottom>
      <diagonal/>
    </border>
    <border>
      <left/>
      <right style="medium">
        <color indexed="64"/>
      </right>
      <top style="hair">
        <color indexed="64"/>
      </top>
      <bottom style="hair">
        <color indexed="64"/>
      </bottom>
      <diagonal/>
    </border>
    <border>
      <left style="hair">
        <color indexed="64"/>
      </left>
      <right/>
      <top style="hair">
        <color indexed="64"/>
      </top>
      <bottom/>
      <diagonal/>
    </border>
    <border>
      <left/>
      <right/>
      <top style="hair">
        <color indexed="64"/>
      </top>
      <bottom/>
      <diagonal/>
    </border>
    <border>
      <left/>
      <right style="medium">
        <color indexed="64"/>
      </right>
      <top style="hair">
        <color indexed="64"/>
      </top>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hair">
        <color indexed="64"/>
      </right>
      <top style="medium">
        <color indexed="64"/>
      </top>
      <bottom style="hair">
        <color indexed="64"/>
      </bottom>
      <diagonal/>
    </border>
    <border>
      <left style="medium">
        <color indexed="64"/>
      </left>
      <right style="hair">
        <color indexed="64"/>
      </right>
      <top/>
      <bottom style="medium">
        <color indexed="64"/>
      </bottom>
      <diagonal/>
    </border>
    <border>
      <left/>
      <right/>
      <top style="hair">
        <color indexed="64"/>
      </top>
      <bottom style="hair">
        <color indexed="64"/>
      </bottom>
      <diagonal/>
    </border>
    <border>
      <left/>
      <right style="medium">
        <color indexed="64"/>
      </right>
      <top style="medium">
        <color indexed="64"/>
      </top>
      <bottom style="hair">
        <color indexed="64"/>
      </bottom>
      <diagonal/>
    </border>
    <border>
      <left style="hair">
        <color indexed="64"/>
      </left>
      <right/>
      <top/>
      <bottom/>
      <diagonal/>
    </border>
    <border>
      <left/>
      <right style="medium">
        <color indexed="64"/>
      </right>
      <top/>
      <bottom/>
      <diagonal/>
    </border>
    <border>
      <left style="hair">
        <color indexed="64"/>
      </left>
      <right/>
      <top/>
      <bottom style="hair">
        <color indexed="64"/>
      </bottom>
      <diagonal/>
    </border>
    <border>
      <left/>
      <right/>
      <top/>
      <bottom style="hair">
        <color indexed="64"/>
      </bottom>
      <diagonal/>
    </border>
    <border>
      <left/>
      <right style="medium">
        <color indexed="64"/>
      </right>
      <top/>
      <bottom style="hair">
        <color indexed="64"/>
      </bottom>
      <diagonal/>
    </border>
    <border>
      <left/>
      <right/>
      <top style="medium">
        <color indexed="64"/>
      </top>
      <bottom style="hair">
        <color indexed="64"/>
      </bottom>
      <diagonal/>
    </border>
    <border>
      <left style="hair">
        <color indexed="64"/>
      </left>
      <right/>
      <top style="medium">
        <color indexed="64"/>
      </top>
      <bottom style="hair">
        <color indexed="64"/>
      </bottom>
      <diagonal/>
    </border>
    <border>
      <left style="hair">
        <color indexed="64"/>
      </left>
      <right style="medium">
        <color auto="1"/>
      </right>
      <top/>
      <bottom style="hair">
        <color indexed="64"/>
      </bottom>
      <diagonal/>
    </border>
    <border>
      <left style="medium">
        <color auto="1"/>
      </left>
      <right/>
      <top style="medium">
        <color auto="1"/>
      </top>
      <bottom style="thin">
        <color indexed="64"/>
      </bottom>
      <diagonal/>
    </border>
    <border>
      <left style="medium">
        <color auto="1"/>
      </left>
      <right/>
      <top style="thin">
        <color indexed="64"/>
      </top>
      <bottom style="thin">
        <color indexed="64"/>
      </bottom>
      <diagonal/>
    </border>
    <border>
      <left style="hair">
        <color indexed="64"/>
      </left>
      <right style="hair">
        <color indexed="64"/>
      </right>
      <top/>
      <bottom style="hair">
        <color indexed="64"/>
      </bottom>
      <diagonal/>
    </border>
    <border>
      <left style="hair">
        <color indexed="64"/>
      </left>
      <right style="thin">
        <color indexed="64"/>
      </right>
      <top style="hair">
        <color indexed="64"/>
      </top>
      <bottom style="thin">
        <color indexed="64"/>
      </bottom>
      <diagonal/>
    </border>
    <border>
      <left style="thin">
        <color indexed="64"/>
      </left>
      <right style="thin">
        <color indexed="64"/>
      </right>
      <top style="hair">
        <color indexed="64"/>
      </top>
      <bottom style="thin">
        <color indexed="64"/>
      </bottom>
      <diagonal/>
    </border>
    <border>
      <left style="thin">
        <color indexed="64"/>
      </left>
      <right style="medium">
        <color auto="1"/>
      </right>
      <top style="hair">
        <color indexed="64"/>
      </top>
      <bottom style="thin">
        <color indexed="64"/>
      </bottom>
      <diagonal/>
    </border>
    <border>
      <left style="medium">
        <color auto="1"/>
      </left>
      <right/>
      <top style="thin">
        <color indexed="64"/>
      </top>
      <bottom style="medium">
        <color auto="1"/>
      </bottom>
      <diagonal/>
    </border>
    <border>
      <left style="hair">
        <color indexed="64"/>
      </left>
      <right style="thin">
        <color indexed="64"/>
      </right>
      <top style="thin">
        <color indexed="64"/>
      </top>
      <bottom style="medium">
        <color auto="1"/>
      </bottom>
      <diagonal/>
    </border>
    <border>
      <left style="thin">
        <color indexed="64"/>
      </left>
      <right style="thin">
        <color indexed="64"/>
      </right>
      <top style="thin">
        <color indexed="64"/>
      </top>
      <bottom style="medium">
        <color auto="1"/>
      </bottom>
      <diagonal/>
    </border>
    <border>
      <left style="thin">
        <color indexed="64"/>
      </left>
      <right style="medium">
        <color auto="1"/>
      </right>
      <top style="thin">
        <color indexed="64"/>
      </top>
      <bottom style="medium">
        <color auto="1"/>
      </bottom>
      <diagonal/>
    </border>
    <border>
      <left style="hair">
        <color indexed="64"/>
      </left>
      <right/>
      <top style="hair">
        <color indexed="64"/>
      </top>
      <bottom style="medium">
        <color indexed="64"/>
      </bottom>
      <diagonal/>
    </border>
    <border>
      <left/>
      <right/>
      <top style="hair">
        <color indexed="64"/>
      </top>
      <bottom style="medium">
        <color indexed="64"/>
      </bottom>
      <diagonal/>
    </border>
    <border>
      <left/>
      <right style="medium">
        <color indexed="64"/>
      </right>
      <top style="hair">
        <color indexed="64"/>
      </top>
      <bottom style="medium">
        <color indexed="64"/>
      </bottom>
      <diagonal/>
    </border>
    <border>
      <left style="medium">
        <color indexed="64"/>
      </left>
      <right/>
      <top style="medium">
        <color indexed="64"/>
      </top>
      <bottom/>
      <diagonal/>
    </border>
    <border>
      <left style="medium">
        <color indexed="64"/>
      </left>
      <right/>
      <top/>
      <bottom/>
      <diagonal/>
    </border>
    <border>
      <left style="medium">
        <color auto="1"/>
      </left>
      <right/>
      <top/>
      <bottom style="medium">
        <color auto="1"/>
      </bottom>
      <diagonal/>
    </border>
    <border>
      <left style="medium">
        <color theme="1"/>
      </left>
      <right style="hair">
        <color indexed="64"/>
      </right>
      <top style="medium">
        <color theme="1"/>
      </top>
      <bottom/>
      <diagonal/>
    </border>
    <border>
      <left/>
      <right style="hair">
        <color indexed="64"/>
      </right>
      <top style="medium">
        <color theme="1"/>
      </top>
      <bottom style="hair">
        <color indexed="64"/>
      </bottom>
      <diagonal/>
    </border>
    <border>
      <left style="medium">
        <color theme="1"/>
      </left>
      <right style="hair">
        <color indexed="64"/>
      </right>
      <top/>
      <bottom/>
      <diagonal/>
    </border>
    <border>
      <left/>
      <right style="medium">
        <color theme="1"/>
      </right>
      <top style="hair">
        <color indexed="64"/>
      </top>
      <bottom/>
      <diagonal/>
    </border>
    <border>
      <left/>
      <right style="medium">
        <color theme="1"/>
      </right>
      <top/>
      <bottom/>
      <diagonal/>
    </border>
    <border>
      <left/>
      <right style="medium">
        <color theme="1"/>
      </right>
      <top/>
      <bottom style="hair">
        <color indexed="64"/>
      </bottom>
      <diagonal/>
    </border>
    <border>
      <left style="hair">
        <color indexed="64"/>
      </left>
      <right style="medium">
        <color theme="1"/>
      </right>
      <top style="hair">
        <color indexed="64"/>
      </top>
      <bottom style="hair">
        <color indexed="64"/>
      </bottom>
      <diagonal/>
    </border>
    <border>
      <left style="medium">
        <color theme="1"/>
      </left>
      <right style="hair">
        <color indexed="64"/>
      </right>
      <top/>
      <bottom style="medium">
        <color theme="1"/>
      </bottom>
      <diagonal/>
    </border>
    <border>
      <left style="hair">
        <color indexed="64"/>
      </left>
      <right/>
      <top/>
      <bottom style="medium">
        <color theme="1"/>
      </bottom>
      <diagonal/>
    </border>
    <border>
      <left/>
      <right/>
      <top/>
      <bottom style="medium">
        <color theme="1"/>
      </bottom>
      <diagonal/>
    </border>
    <border>
      <left/>
      <right style="medium">
        <color theme="1"/>
      </right>
      <top/>
      <bottom style="medium">
        <color theme="1"/>
      </bottom>
      <diagonal/>
    </border>
    <border>
      <left style="hair">
        <color indexed="64"/>
      </left>
      <right style="hair">
        <color indexed="64"/>
      </right>
      <top style="medium">
        <color indexed="64"/>
      </top>
      <bottom/>
      <diagonal/>
    </border>
    <border>
      <left style="hair">
        <color indexed="64"/>
      </left>
      <right/>
      <top style="medium">
        <color theme="1"/>
      </top>
      <bottom style="hair">
        <color indexed="64"/>
      </bottom>
      <diagonal/>
    </border>
    <border>
      <left/>
      <right style="medium">
        <color theme="1"/>
      </right>
      <top style="medium">
        <color theme="1"/>
      </top>
      <bottom style="hair">
        <color indexed="64"/>
      </bottom>
      <diagonal/>
    </border>
    <border>
      <left/>
      <right/>
      <top style="medium">
        <color theme="1"/>
      </top>
      <bottom style="hair">
        <color indexed="64"/>
      </bottom>
      <diagonal/>
    </border>
    <border>
      <left style="hair">
        <color indexed="64"/>
      </left>
      <right style="hair">
        <color indexed="64"/>
      </right>
      <top style="hair">
        <color indexed="64"/>
      </top>
      <bottom/>
      <diagonal/>
    </border>
    <border>
      <left/>
      <right style="hair">
        <color indexed="64"/>
      </right>
      <top/>
      <bottom style="hair">
        <color indexed="64"/>
      </bottom>
      <diagonal/>
    </border>
    <border>
      <left style="medium">
        <color indexed="64"/>
      </left>
      <right style="hair">
        <color indexed="64"/>
      </right>
      <top style="medium">
        <color indexed="64"/>
      </top>
      <bottom style="hair">
        <color indexed="64"/>
      </bottom>
      <diagonal/>
    </border>
    <border>
      <left style="medium">
        <color indexed="64"/>
      </left>
      <right style="hair">
        <color indexed="64"/>
      </right>
      <top style="hair">
        <color indexed="64"/>
      </top>
      <bottom style="hair">
        <color indexed="64"/>
      </bottom>
      <diagonal/>
    </border>
    <border>
      <left style="medium">
        <color indexed="64"/>
      </left>
      <right style="hair">
        <color indexed="64"/>
      </right>
      <top style="hair">
        <color indexed="64"/>
      </top>
      <bottom style="medium">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right style="hair">
        <color indexed="64"/>
      </right>
      <top style="hair">
        <color indexed="64"/>
      </top>
      <bottom/>
      <diagonal/>
    </border>
    <border>
      <left/>
      <right style="hair">
        <color indexed="64"/>
      </right>
      <top/>
      <bottom/>
      <diagonal/>
    </border>
    <border>
      <left style="medium">
        <color indexed="64"/>
      </left>
      <right style="hair">
        <color indexed="64"/>
      </right>
      <top/>
      <bottom style="hair">
        <color indexed="64"/>
      </bottom>
      <diagonal/>
    </border>
    <border>
      <left style="medium">
        <color indexed="64"/>
      </left>
      <right/>
      <top style="hair">
        <color indexed="64"/>
      </top>
      <bottom style="medium">
        <color indexed="64"/>
      </bottom>
      <diagonal/>
    </border>
    <border>
      <left style="medium">
        <color indexed="64"/>
      </left>
      <right/>
      <top style="hair">
        <color indexed="64"/>
      </top>
      <bottom style="hair">
        <color indexed="64"/>
      </bottom>
      <diagonal/>
    </border>
    <border>
      <left/>
      <right style="hair">
        <color indexed="64"/>
      </right>
      <top style="medium">
        <color indexed="64"/>
      </top>
      <bottom/>
      <diagonal/>
    </border>
    <border>
      <left style="hair">
        <color indexed="64"/>
      </left>
      <right/>
      <top style="medium">
        <color indexed="64"/>
      </top>
      <bottom/>
      <diagonal/>
    </border>
    <border>
      <left/>
      <right style="medium">
        <color indexed="64"/>
      </right>
      <top style="medium">
        <color indexed="64"/>
      </top>
      <bottom/>
      <diagonal/>
    </border>
    <border>
      <left/>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hair">
        <color indexed="64"/>
      </right>
      <top style="hair">
        <color indexed="64"/>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hair">
        <color indexed="64"/>
      </left>
      <right style="hair">
        <color indexed="64"/>
      </right>
      <top/>
      <bottom style="medium">
        <color indexed="64"/>
      </bottom>
      <diagonal/>
    </border>
    <border>
      <left style="hair">
        <color indexed="64"/>
      </left>
      <right style="medium">
        <color indexed="64"/>
      </right>
      <top style="hair">
        <color indexed="64"/>
      </top>
      <bottom/>
      <diagonal/>
    </border>
    <border>
      <left/>
      <right style="thick">
        <color rgb="FF99043B"/>
      </right>
      <top/>
      <bottom style="thick">
        <color rgb="FF99043B"/>
      </bottom>
      <diagonal/>
    </border>
    <border>
      <left/>
      <right/>
      <top/>
      <bottom style="thick">
        <color rgb="FF99043B"/>
      </bottom>
      <diagonal/>
    </border>
    <border>
      <left style="hair">
        <color indexed="64"/>
      </left>
      <right/>
      <top/>
      <bottom style="thick">
        <color rgb="FF99043B"/>
      </bottom>
      <diagonal/>
    </border>
    <border>
      <left style="thick">
        <color rgb="FF99043B"/>
      </left>
      <right style="hair">
        <color indexed="64"/>
      </right>
      <top/>
      <bottom style="thick">
        <color rgb="FF99043B"/>
      </bottom>
      <diagonal/>
    </border>
    <border>
      <left/>
      <right style="thick">
        <color rgb="FF99043B"/>
      </right>
      <top style="hair">
        <color indexed="64"/>
      </top>
      <bottom/>
      <diagonal/>
    </border>
    <border>
      <left style="thick">
        <color rgb="FF99043B"/>
      </left>
      <right style="hair">
        <color indexed="64"/>
      </right>
      <top/>
      <bottom/>
      <diagonal/>
    </border>
    <border>
      <left style="hair">
        <color indexed="64"/>
      </left>
      <right style="thick">
        <color rgb="FF99043B"/>
      </right>
      <top style="hair">
        <color indexed="64"/>
      </top>
      <bottom style="hair">
        <color indexed="64"/>
      </bottom>
      <diagonal/>
    </border>
    <border>
      <left/>
      <right style="thick">
        <color rgb="FF99043B"/>
      </right>
      <top style="hair">
        <color indexed="64"/>
      </top>
      <bottom style="hair">
        <color indexed="64"/>
      </bottom>
      <diagonal/>
    </border>
    <border>
      <left style="hair">
        <color indexed="64"/>
      </left>
      <right style="thick">
        <color rgb="FF99043B"/>
      </right>
      <top style="thick">
        <color rgb="FF99043B"/>
      </top>
      <bottom style="hair">
        <color indexed="64"/>
      </bottom>
      <diagonal/>
    </border>
    <border>
      <left/>
      <right style="hair">
        <color indexed="64"/>
      </right>
      <top style="thick">
        <color rgb="FF99043B"/>
      </top>
      <bottom style="hair">
        <color indexed="64"/>
      </bottom>
      <diagonal/>
    </border>
    <border>
      <left style="hair">
        <color indexed="64"/>
      </left>
      <right style="hair">
        <color indexed="64"/>
      </right>
      <top style="thick">
        <color rgb="FF99043B"/>
      </top>
      <bottom style="hair">
        <color indexed="64"/>
      </bottom>
      <diagonal/>
    </border>
    <border>
      <left style="thick">
        <color rgb="FF99043B"/>
      </left>
      <right style="hair">
        <color indexed="64"/>
      </right>
      <top style="thick">
        <color rgb="FF99043B"/>
      </top>
      <bottom/>
      <diagonal/>
    </border>
    <border>
      <left/>
      <right style="thick">
        <color rgb="FF99043B"/>
      </right>
      <top/>
      <bottom style="hair">
        <color indexed="64"/>
      </bottom>
      <diagonal/>
    </border>
    <border>
      <left/>
      <right style="thick">
        <color rgb="FF99043B"/>
      </right>
      <top/>
      <bottom/>
      <diagonal/>
    </border>
    <border>
      <left/>
      <right style="thick">
        <color rgb="FF99043B"/>
      </right>
      <top style="thick">
        <color rgb="FF99043B"/>
      </top>
      <bottom style="hair">
        <color indexed="64"/>
      </bottom>
      <diagonal/>
    </border>
    <border>
      <left style="hair">
        <color indexed="64"/>
      </left>
      <right/>
      <top style="thick">
        <color rgb="FF99043B"/>
      </top>
      <bottom style="hair">
        <color indexed="64"/>
      </bottom>
      <diagonal/>
    </border>
    <border>
      <left/>
      <right/>
      <top style="thick">
        <color rgb="FF99043B"/>
      </top>
      <bottom style="hair">
        <color indexed="64"/>
      </bottom>
      <diagonal/>
    </border>
    <border>
      <left/>
      <right style="thick">
        <color rgb="FFA50021"/>
      </right>
      <top/>
      <bottom style="thick">
        <color rgb="FFA50021"/>
      </bottom>
      <diagonal/>
    </border>
    <border>
      <left/>
      <right/>
      <top/>
      <bottom style="thick">
        <color rgb="FFA50021"/>
      </bottom>
      <diagonal/>
    </border>
    <border>
      <left style="hair">
        <color indexed="64"/>
      </left>
      <right/>
      <top/>
      <bottom style="thick">
        <color rgb="FFA50021"/>
      </bottom>
      <diagonal/>
    </border>
    <border>
      <left style="thick">
        <color rgb="FFA50021"/>
      </left>
      <right style="hair">
        <color indexed="64"/>
      </right>
      <top/>
      <bottom style="thick">
        <color rgb="FFA50021"/>
      </bottom>
      <diagonal/>
    </border>
    <border>
      <left/>
      <right style="thick">
        <color rgb="FFA50021"/>
      </right>
      <top style="hair">
        <color indexed="64"/>
      </top>
      <bottom/>
      <diagonal/>
    </border>
    <border>
      <left style="thick">
        <color rgb="FFA50021"/>
      </left>
      <right style="hair">
        <color indexed="64"/>
      </right>
      <top/>
      <bottom/>
      <diagonal/>
    </border>
    <border>
      <left style="hair">
        <color indexed="64"/>
      </left>
      <right style="thick">
        <color rgb="FF800000"/>
      </right>
      <top style="hair">
        <color indexed="64"/>
      </top>
      <bottom style="hair">
        <color indexed="64"/>
      </bottom>
      <diagonal/>
    </border>
    <border>
      <left style="hair">
        <color indexed="64"/>
      </left>
      <right style="thick">
        <color rgb="FFA50021"/>
      </right>
      <top style="hair">
        <color indexed="64"/>
      </top>
      <bottom style="hair">
        <color indexed="64"/>
      </bottom>
      <diagonal/>
    </border>
    <border>
      <left/>
      <right style="thick">
        <color rgb="FFA50021"/>
      </right>
      <top style="hair">
        <color indexed="64"/>
      </top>
      <bottom style="hair">
        <color indexed="64"/>
      </bottom>
      <diagonal/>
    </border>
    <border>
      <left style="hair">
        <color indexed="64"/>
      </left>
      <right style="thick">
        <color rgb="FFA50021"/>
      </right>
      <top style="thick">
        <color rgb="FFA50021"/>
      </top>
      <bottom style="hair">
        <color indexed="64"/>
      </bottom>
      <diagonal/>
    </border>
    <border>
      <left/>
      <right style="hair">
        <color indexed="64"/>
      </right>
      <top style="thick">
        <color rgb="FFA50021"/>
      </top>
      <bottom style="hair">
        <color indexed="64"/>
      </bottom>
      <diagonal/>
    </border>
    <border>
      <left style="hair">
        <color indexed="64"/>
      </left>
      <right style="hair">
        <color indexed="64"/>
      </right>
      <top style="thick">
        <color rgb="FFA50021"/>
      </top>
      <bottom style="hair">
        <color indexed="64"/>
      </bottom>
      <diagonal/>
    </border>
    <border>
      <left style="thick">
        <color rgb="FFA50021"/>
      </left>
      <right style="hair">
        <color indexed="64"/>
      </right>
      <top style="thick">
        <color rgb="FFA50021"/>
      </top>
      <bottom/>
      <diagonal/>
    </border>
    <border>
      <left style="hair">
        <color theme="1"/>
      </left>
      <right/>
      <top style="hair">
        <color indexed="64"/>
      </top>
      <bottom/>
      <diagonal/>
    </border>
    <border>
      <left style="hair">
        <color indexed="64"/>
      </left>
      <right style="thick">
        <color rgb="FF990000"/>
      </right>
      <top style="hair">
        <color indexed="64"/>
      </top>
      <bottom style="hair">
        <color indexed="64"/>
      </bottom>
      <diagonal/>
    </border>
    <border>
      <left/>
      <right style="hair">
        <color indexed="64"/>
      </right>
      <top style="thick">
        <color rgb="FF990000"/>
      </top>
      <bottom style="hair">
        <color indexed="64"/>
      </bottom>
      <diagonal/>
    </border>
    <border>
      <left style="thick">
        <color rgb="FF99043B"/>
      </left>
      <right style="hair">
        <color indexed="64"/>
      </right>
      <top style="thick">
        <color rgb="FF990000"/>
      </top>
      <bottom/>
      <diagonal/>
    </border>
    <border>
      <left/>
      <right style="thick">
        <color rgb="FFA50021"/>
      </right>
      <top/>
      <bottom style="hair">
        <color indexed="64"/>
      </bottom>
      <diagonal/>
    </border>
    <border>
      <left/>
      <right style="thick">
        <color rgb="FFA50021"/>
      </right>
      <top/>
      <bottom/>
      <diagonal/>
    </border>
    <border>
      <left/>
      <right style="thick">
        <color rgb="FFA50021"/>
      </right>
      <top style="thick">
        <color rgb="FFA50021"/>
      </top>
      <bottom style="hair">
        <color indexed="64"/>
      </bottom>
      <diagonal/>
    </border>
    <border>
      <left/>
      <right/>
      <top style="thick">
        <color rgb="FFA50021"/>
      </top>
      <bottom style="hair">
        <color indexed="64"/>
      </bottom>
      <diagonal/>
    </border>
    <border>
      <left style="hair">
        <color indexed="64"/>
      </left>
      <right/>
      <top style="thick">
        <color rgb="FFA50021"/>
      </top>
      <bottom style="hair">
        <color indexed="64"/>
      </bottom>
      <diagonal/>
    </border>
    <border>
      <left/>
      <right style="thick">
        <color rgb="FF990000"/>
      </right>
      <top/>
      <bottom style="thick">
        <color rgb="FF990000"/>
      </bottom>
      <diagonal/>
    </border>
    <border>
      <left/>
      <right/>
      <top/>
      <bottom style="thick">
        <color rgb="FF990000"/>
      </bottom>
      <diagonal/>
    </border>
    <border>
      <left style="hair">
        <color indexed="64"/>
      </left>
      <right/>
      <top/>
      <bottom style="thick">
        <color rgb="FF990000"/>
      </bottom>
      <diagonal/>
    </border>
    <border>
      <left style="thick">
        <color rgb="FF990000"/>
      </left>
      <right style="hair">
        <color indexed="64"/>
      </right>
      <top/>
      <bottom style="thick">
        <color rgb="FF990000"/>
      </bottom>
      <diagonal/>
    </border>
    <border>
      <left/>
      <right style="thick">
        <color rgb="FF990000"/>
      </right>
      <top style="hair">
        <color indexed="64"/>
      </top>
      <bottom/>
      <diagonal/>
    </border>
    <border>
      <left style="thick">
        <color rgb="FF990000"/>
      </left>
      <right style="hair">
        <color indexed="64"/>
      </right>
      <top/>
      <bottom/>
      <diagonal/>
    </border>
    <border>
      <left style="hair">
        <color indexed="64"/>
      </left>
      <right style="thick">
        <color rgb="FF990000"/>
      </right>
      <top style="thick">
        <color rgb="FF990000"/>
      </top>
      <bottom style="hair">
        <color indexed="64"/>
      </bottom>
      <diagonal/>
    </border>
    <border>
      <left style="hair">
        <color indexed="64"/>
      </left>
      <right style="hair">
        <color indexed="64"/>
      </right>
      <top style="thick">
        <color rgb="FF990000"/>
      </top>
      <bottom style="hair">
        <color indexed="64"/>
      </bottom>
      <diagonal/>
    </border>
    <border>
      <left style="thick">
        <color rgb="FF990000"/>
      </left>
      <right style="hair">
        <color indexed="64"/>
      </right>
      <top style="thick">
        <color rgb="FF990000"/>
      </top>
      <bottom/>
      <diagonal/>
    </border>
    <border>
      <left style="hair">
        <color indexed="64"/>
      </left>
      <right style="thick">
        <color rgb="FF99043B"/>
      </right>
      <top/>
      <bottom style="hair">
        <color indexed="64"/>
      </bottom>
      <diagonal/>
    </border>
    <border>
      <left/>
      <right style="hair">
        <color indexed="64"/>
      </right>
      <top style="thick">
        <color rgb="FF99043B"/>
      </top>
      <bottom/>
      <diagonal/>
    </border>
    <border>
      <left/>
      <right style="thick">
        <color rgb="FF990000"/>
      </right>
      <top/>
      <bottom/>
      <diagonal/>
    </border>
    <border>
      <left style="thick">
        <color rgb="FF990000"/>
      </left>
      <right style="hair">
        <color indexed="64"/>
      </right>
      <top/>
      <bottom style="thin">
        <color theme="0"/>
      </bottom>
      <diagonal/>
    </border>
    <border>
      <left style="hair">
        <color indexed="64"/>
      </left>
      <right style="thick">
        <color rgb="FF800000"/>
      </right>
      <top style="thick">
        <color rgb="FF800000"/>
      </top>
      <bottom style="hair">
        <color indexed="64"/>
      </bottom>
      <diagonal/>
    </border>
    <border>
      <left/>
      <right style="hair">
        <color indexed="64"/>
      </right>
      <top style="thick">
        <color rgb="FF800000"/>
      </top>
      <bottom style="hair">
        <color indexed="64"/>
      </bottom>
      <diagonal/>
    </border>
    <border>
      <left style="hair">
        <color indexed="64"/>
      </left>
      <right style="hair">
        <color indexed="64"/>
      </right>
      <top style="thick">
        <color rgb="FF800000"/>
      </top>
      <bottom style="hair">
        <color indexed="64"/>
      </bottom>
      <diagonal/>
    </border>
    <border>
      <left/>
      <right style="thick">
        <color rgb="FF800000"/>
      </right>
      <top style="hair">
        <color indexed="64"/>
      </top>
      <bottom style="hair">
        <color indexed="64"/>
      </bottom>
      <diagonal/>
    </border>
    <border>
      <left/>
      <right style="thick">
        <color rgb="FF990000"/>
      </right>
      <top style="hair">
        <color indexed="64"/>
      </top>
      <bottom style="hair">
        <color indexed="64"/>
      </bottom>
      <diagonal/>
    </border>
    <border>
      <left style="thick">
        <color rgb="FFA50021"/>
      </left>
      <right style="hair">
        <color indexed="64"/>
      </right>
      <top style="thin">
        <color theme="0"/>
      </top>
      <bottom style="thick">
        <color rgb="FFA50021"/>
      </bottom>
      <diagonal/>
    </border>
    <border>
      <left style="hair">
        <color auto="1"/>
      </left>
      <right style="thick">
        <color rgb="FF800000"/>
      </right>
      <top style="hair">
        <color auto="1"/>
      </top>
      <bottom style="thick">
        <color rgb="FF800000"/>
      </bottom>
      <diagonal/>
    </border>
    <border>
      <left style="hair">
        <color auto="1"/>
      </left>
      <right style="hair">
        <color auto="1"/>
      </right>
      <top style="hair">
        <color auto="1"/>
      </top>
      <bottom style="thick">
        <color rgb="FF800000"/>
      </bottom>
      <diagonal/>
    </border>
    <border>
      <left style="thick">
        <color rgb="FF800000"/>
      </left>
      <right style="hair">
        <color auto="1"/>
      </right>
      <top style="hair">
        <color auto="1"/>
      </top>
      <bottom style="thick">
        <color rgb="FF800000"/>
      </bottom>
      <diagonal/>
    </border>
    <border>
      <left style="thick">
        <color rgb="FF800000"/>
      </left>
      <right style="hair">
        <color auto="1"/>
      </right>
      <top style="hair">
        <color auto="1"/>
      </top>
      <bottom style="hair">
        <color auto="1"/>
      </bottom>
      <diagonal/>
    </border>
    <border>
      <left style="thick">
        <color rgb="FF800000"/>
      </left>
      <right style="hair">
        <color auto="1"/>
      </right>
      <top style="thick">
        <color rgb="FF800000"/>
      </top>
      <bottom style="hair">
        <color auto="1"/>
      </bottom>
      <diagonal/>
    </border>
    <border>
      <left style="thick">
        <color rgb="FF99043B"/>
      </left>
      <right/>
      <top/>
      <bottom/>
      <diagonal/>
    </border>
    <border>
      <left style="thick">
        <color rgb="FF99043B"/>
      </left>
      <right/>
      <top style="thick">
        <color rgb="FF99043B"/>
      </top>
      <bottom/>
      <diagonal/>
    </border>
    <border>
      <left style="hair">
        <color indexed="64"/>
      </left>
      <right style="thick">
        <color rgb="FFA50021"/>
      </right>
      <top style="hair">
        <color indexed="64"/>
      </top>
      <bottom style="thick">
        <color rgb="FFA50021"/>
      </bottom>
      <diagonal/>
    </border>
    <border>
      <left style="hair">
        <color auto="1"/>
      </left>
      <right style="thick">
        <color rgb="FF99043B"/>
      </right>
      <top style="hair">
        <color auto="1"/>
      </top>
      <bottom style="thick">
        <color rgb="FF99043B"/>
      </bottom>
      <diagonal/>
    </border>
    <border>
      <left style="hair">
        <color auto="1"/>
      </left>
      <right style="hair">
        <color auto="1"/>
      </right>
      <top style="hair">
        <color auto="1"/>
      </top>
      <bottom style="thick">
        <color rgb="FF99043B"/>
      </bottom>
      <diagonal/>
    </border>
    <border>
      <left style="thick">
        <color rgb="FF99043B"/>
      </left>
      <right style="hair">
        <color auto="1"/>
      </right>
      <top style="hair">
        <color auto="1"/>
      </top>
      <bottom style="thick">
        <color rgb="FF99043B"/>
      </bottom>
      <diagonal/>
    </border>
    <border>
      <left style="thick">
        <color rgb="FF99043B"/>
      </left>
      <right style="hair">
        <color auto="1"/>
      </right>
      <top style="hair">
        <color auto="1"/>
      </top>
      <bottom style="hair">
        <color auto="1"/>
      </bottom>
      <diagonal/>
    </border>
    <border>
      <left style="thick">
        <color rgb="FF99043B"/>
      </left>
      <right style="hair">
        <color auto="1"/>
      </right>
      <top style="thick">
        <color rgb="FF99043B"/>
      </top>
      <bottom style="hair">
        <color auto="1"/>
      </bottom>
      <diagonal/>
    </border>
    <border>
      <left style="thick">
        <color rgb="FFA50021"/>
      </left>
      <right/>
      <top style="thick">
        <color rgb="FFA50021"/>
      </top>
      <bottom/>
      <diagonal/>
    </border>
    <border>
      <left/>
      <right style="hair">
        <color indexed="64"/>
      </right>
      <top style="thick">
        <color rgb="FFA50021"/>
      </top>
      <bottom/>
      <diagonal/>
    </border>
    <border>
      <left style="hair">
        <color indexed="64"/>
      </left>
      <right/>
      <top style="thick">
        <color rgb="FFA50021"/>
      </top>
      <bottom/>
      <diagonal/>
    </border>
    <border>
      <left/>
      <right style="thick">
        <color rgb="FFA50021"/>
      </right>
      <top style="thick">
        <color rgb="FFA50021"/>
      </top>
      <bottom/>
      <diagonal/>
    </border>
    <border>
      <left style="thick">
        <color rgb="FFA50021"/>
      </left>
      <right/>
      <top/>
      <bottom/>
      <diagonal/>
    </border>
    <border>
      <left style="thick">
        <color rgb="FFA50021"/>
      </left>
      <right style="hair">
        <color indexed="64"/>
      </right>
      <top style="hair">
        <color indexed="64"/>
      </top>
      <bottom style="hair">
        <color indexed="64"/>
      </bottom>
      <diagonal/>
    </border>
    <border>
      <left style="thick">
        <color rgb="FFA50021"/>
      </left>
      <right style="hair">
        <color indexed="64"/>
      </right>
      <top style="hair">
        <color indexed="64"/>
      </top>
      <bottom style="thick">
        <color rgb="FFA50021"/>
      </bottom>
      <diagonal/>
    </border>
    <border>
      <left style="hair">
        <color indexed="64"/>
      </left>
      <right style="hair">
        <color indexed="64"/>
      </right>
      <top style="hair">
        <color indexed="64"/>
      </top>
      <bottom style="thick">
        <color rgb="FFA50021"/>
      </bottom>
      <diagonal/>
    </border>
    <border>
      <left style="thick">
        <color rgb="FFA50021"/>
      </left>
      <right/>
      <top/>
      <bottom style="hair">
        <color indexed="64"/>
      </bottom>
      <diagonal/>
    </border>
    <border>
      <left style="medium">
        <color rgb="FFA50021"/>
      </left>
      <right/>
      <top style="medium">
        <color rgb="FFA50021"/>
      </top>
      <bottom/>
      <diagonal/>
    </border>
    <border>
      <left style="hair">
        <color indexed="64"/>
      </left>
      <right style="hair">
        <color indexed="64"/>
      </right>
      <top style="medium">
        <color rgb="FFA50021"/>
      </top>
      <bottom style="hair">
        <color indexed="64"/>
      </bottom>
      <diagonal/>
    </border>
    <border>
      <left/>
      <right style="hair">
        <color indexed="64"/>
      </right>
      <top style="medium">
        <color rgb="FFA50021"/>
      </top>
      <bottom style="hair">
        <color indexed="64"/>
      </bottom>
      <diagonal/>
    </border>
    <border>
      <left style="hair">
        <color indexed="64"/>
      </left>
      <right style="medium">
        <color rgb="FFA50021"/>
      </right>
      <top style="medium">
        <color rgb="FFA50021"/>
      </top>
      <bottom style="hair">
        <color indexed="64"/>
      </bottom>
      <diagonal/>
    </border>
    <border>
      <left style="medium">
        <color rgb="FFA50021"/>
      </left>
      <right/>
      <top/>
      <bottom/>
      <diagonal/>
    </border>
    <border>
      <left/>
      <right style="medium">
        <color rgb="FFA50021"/>
      </right>
      <top style="hair">
        <color indexed="64"/>
      </top>
      <bottom/>
      <diagonal/>
    </border>
    <border>
      <left style="medium">
        <color rgb="FFA50021"/>
      </left>
      <right/>
      <top/>
      <bottom style="medium">
        <color rgb="FFA50021"/>
      </bottom>
      <diagonal/>
    </border>
    <border>
      <left/>
      <right/>
      <top/>
      <bottom style="medium">
        <color rgb="FFA50021"/>
      </bottom>
      <diagonal/>
    </border>
    <border>
      <left/>
      <right style="medium">
        <color rgb="FFA50021"/>
      </right>
      <top/>
      <bottom style="medium">
        <color rgb="FFA50021"/>
      </bottom>
      <diagonal/>
    </border>
    <border>
      <left/>
      <right style="medium">
        <color rgb="FFA50021"/>
      </right>
      <top/>
      <bottom/>
      <diagonal/>
    </border>
    <border>
      <left style="thick">
        <color theme="5" tint="-0.24994659260841701"/>
      </left>
      <right style="hair">
        <color indexed="64"/>
      </right>
      <top style="thick">
        <color theme="5" tint="-0.24994659260841701"/>
      </top>
      <bottom/>
      <diagonal/>
    </border>
    <border>
      <left style="thick">
        <color theme="5" tint="-0.24994659260841701"/>
      </left>
      <right style="hair">
        <color indexed="64"/>
      </right>
      <top/>
      <bottom/>
      <diagonal/>
    </border>
    <border>
      <left style="hair">
        <color indexed="64"/>
      </left>
      <right style="thick">
        <color theme="5" tint="-0.24994659260841701"/>
      </right>
      <top style="hair">
        <color indexed="64"/>
      </top>
      <bottom style="hair">
        <color indexed="64"/>
      </bottom>
      <diagonal/>
    </border>
    <border>
      <left style="thick">
        <color theme="5" tint="-0.24994659260841701"/>
      </left>
      <right style="hair">
        <color indexed="64"/>
      </right>
      <top/>
      <bottom style="thick">
        <color theme="5" tint="-0.24994659260841701"/>
      </bottom>
      <diagonal/>
    </border>
    <border>
      <left style="hair">
        <color indexed="64"/>
      </left>
      <right/>
      <top style="thick">
        <color rgb="FF99043B"/>
      </top>
      <bottom/>
      <diagonal/>
    </border>
    <border>
      <left/>
      <right style="thick">
        <color rgb="FF99043B"/>
      </right>
      <top style="thick">
        <color rgb="FF99043B"/>
      </top>
      <bottom/>
      <diagonal/>
    </border>
    <border>
      <left/>
      <right/>
      <top style="thick">
        <color rgb="FFA50021"/>
      </top>
      <bottom/>
      <diagonal/>
    </border>
    <border>
      <left style="thick">
        <color rgb="FFA50021"/>
      </left>
      <right/>
      <top/>
      <bottom style="thick">
        <color rgb="FFA50021"/>
      </bottom>
      <diagonal/>
    </border>
    <border>
      <left/>
      <right style="thick">
        <color theme="5" tint="-0.24994659260841701"/>
      </right>
      <top style="hair">
        <color indexed="64"/>
      </top>
      <bottom style="hair">
        <color indexed="64"/>
      </bottom>
      <diagonal/>
    </border>
    <border>
      <left style="hair">
        <color indexed="64"/>
      </left>
      <right style="hair">
        <color indexed="64"/>
      </right>
      <top style="thick">
        <color theme="5" tint="-0.24994659260841701"/>
      </top>
      <bottom style="hair">
        <color indexed="64"/>
      </bottom>
      <diagonal/>
    </border>
    <border>
      <left/>
      <right/>
      <top style="thick">
        <color theme="5" tint="-0.24994659260841701"/>
      </top>
      <bottom style="hair">
        <color indexed="64"/>
      </bottom>
      <diagonal/>
    </border>
    <border>
      <left/>
      <right style="thick">
        <color theme="5" tint="-0.24994659260841701"/>
      </right>
      <top style="thick">
        <color theme="5" tint="-0.24994659260841701"/>
      </top>
      <bottom style="hair">
        <color indexed="64"/>
      </bottom>
      <diagonal/>
    </border>
    <border>
      <left/>
      <right style="thick">
        <color theme="5" tint="-0.24994659260841701"/>
      </right>
      <top style="hair">
        <color indexed="64"/>
      </top>
      <bottom/>
      <diagonal/>
    </border>
    <border>
      <left/>
      <right style="thick">
        <color theme="5" tint="-0.24994659260841701"/>
      </right>
      <top/>
      <bottom style="hair">
        <color indexed="64"/>
      </bottom>
      <diagonal/>
    </border>
    <border>
      <left style="hair">
        <color indexed="64"/>
      </left>
      <right/>
      <top/>
      <bottom style="thick">
        <color theme="5" tint="-0.24994659260841701"/>
      </bottom>
      <diagonal/>
    </border>
    <border>
      <left/>
      <right/>
      <top/>
      <bottom style="thick">
        <color theme="5" tint="-0.24994659260841701"/>
      </bottom>
      <diagonal/>
    </border>
    <border>
      <left/>
      <right style="thick">
        <color theme="5" tint="-0.24994659260841701"/>
      </right>
      <top/>
      <bottom style="thick">
        <color theme="5" tint="-0.24994659260841701"/>
      </bottom>
      <diagonal/>
    </border>
    <border>
      <left style="hair">
        <color indexed="64"/>
      </left>
      <right style="thick">
        <color theme="5" tint="-0.24994659260841701"/>
      </right>
      <top style="thick">
        <color theme="5" tint="-0.24994659260841701"/>
      </top>
      <bottom style="hair">
        <color indexed="64"/>
      </bottom>
      <diagonal/>
    </border>
    <border>
      <left style="hair">
        <color indexed="64"/>
      </left>
      <right/>
      <top style="thick">
        <color theme="5" tint="-0.24994659260841701"/>
      </top>
      <bottom style="hair">
        <color indexed="64"/>
      </bottom>
      <diagonal/>
    </border>
    <border>
      <left/>
      <right style="hair">
        <color indexed="64"/>
      </right>
      <top style="thick">
        <color theme="5" tint="-0.24994659260841701"/>
      </top>
      <bottom style="hair">
        <color indexed="64"/>
      </bottom>
      <diagonal/>
    </border>
    <border>
      <left/>
      <right style="thick">
        <color theme="5" tint="-0.24994659260841701"/>
      </right>
      <top/>
      <bottom/>
      <diagonal/>
    </border>
    <border>
      <left style="hair">
        <color theme="1"/>
      </left>
      <right/>
      <top/>
      <bottom style="medium">
        <color auto="1"/>
      </bottom>
      <diagonal/>
    </border>
    <border>
      <left style="thick">
        <color theme="5" tint="-0.24994659260841701"/>
      </left>
      <right/>
      <top style="thick">
        <color theme="5" tint="-0.24994659260841701"/>
      </top>
      <bottom/>
      <diagonal/>
    </border>
    <border>
      <left style="thick">
        <color theme="5" tint="-0.24994659260841701"/>
      </left>
      <right/>
      <top/>
      <bottom/>
      <diagonal/>
    </border>
    <border>
      <left style="thick">
        <color theme="5" tint="-0.24994659260841701"/>
      </left>
      <right/>
      <top/>
      <bottom style="thick">
        <color theme="5" tint="-0.24994659260841701"/>
      </bottom>
      <diagonal/>
    </border>
    <border>
      <left style="hair">
        <color indexed="64"/>
      </left>
      <right/>
      <top style="medium">
        <color rgb="FFA50021"/>
      </top>
      <bottom style="hair">
        <color indexed="64"/>
      </bottom>
      <diagonal/>
    </border>
    <border>
      <left/>
      <right/>
      <top style="medium">
        <color rgb="FFA50021"/>
      </top>
      <bottom style="hair">
        <color indexed="64"/>
      </bottom>
      <diagonal/>
    </border>
    <border>
      <left style="medium">
        <color indexed="64"/>
      </left>
      <right style="medium">
        <color indexed="64"/>
      </right>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top style="medium">
        <color indexed="64"/>
      </top>
      <bottom/>
      <diagonal/>
    </border>
    <border>
      <left/>
      <right style="thin">
        <color indexed="64"/>
      </right>
      <top style="medium">
        <color indexed="64"/>
      </top>
      <bottom/>
      <diagonal/>
    </border>
    <border>
      <left style="thin">
        <color indexed="64"/>
      </left>
      <right style="medium">
        <color indexed="64"/>
      </right>
      <top style="medium">
        <color indexed="64"/>
      </top>
      <bottom/>
      <diagonal/>
    </border>
    <border>
      <left/>
      <right style="hair">
        <color indexed="64"/>
      </right>
      <top/>
      <bottom style="medium">
        <color indexed="64"/>
      </bottom>
      <diagonal/>
    </border>
    <border>
      <left style="medium">
        <color indexed="64"/>
      </left>
      <right/>
      <top style="medium">
        <color indexed="64"/>
      </top>
      <bottom style="hair">
        <color indexed="64"/>
      </bottom>
      <diagonal/>
    </border>
    <border>
      <left style="hair">
        <color indexed="64"/>
      </left>
      <right/>
      <top style="thick">
        <color rgb="FF800000"/>
      </top>
      <bottom style="hair">
        <color indexed="64"/>
      </bottom>
      <diagonal/>
    </border>
    <border>
      <left/>
      <right style="thick">
        <color rgb="FF800000"/>
      </right>
      <top/>
      <bottom/>
      <diagonal/>
    </border>
    <border>
      <left style="hair">
        <color indexed="64"/>
      </left>
      <right/>
      <top/>
      <bottom style="thick">
        <color rgb="FF800000"/>
      </bottom>
      <diagonal/>
    </border>
    <border>
      <left/>
      <right/>
      <top/>
      <bottom style="thick">
        <color rgb="FF800000"/>
      </bottom>
      <diagonal/>
    </border>
    <border>
      <left/>
      <right style="thick">
        <color rgb="FF800000"/>
      </right>
      <top/>
      <bottom style="thick">
        <color rgb="FF800000"/>
      </bottom>
      <diagonal/>
    </border>
    <border>
      <left/>
      <right style="thick">
        <color rgb="FF800000"/>
      </right>
      <top style="hair">
        <color indexed="64"/>
      </top>
      <bottom/>
      <diagonal/>
    </border>
    <border>
      <left/>
      <right style="thick">
        <color rgb="FF800000"/>
      </right>
      <top/>
      <bottom style="hair">
        <color indexed="64"/>
      </bottom>
      <diagonal/>
    </border>
    <border>
      <left/>
      <right style="thick">
        <color rgb="FF990000"/>
      </right>
      <top/>
      <bottom style="hair">
        <color indexed="64"/>
      </bottom>
      <diagonal/>
    </border>
    <border>
      <left style="hair">
        <color theme="1"/>
      </left>
      <right style="hair">
        <color theme="1"/>
      </right>
      <top style="thick">
        <color rgb="FF800000"/>
      </top>
      <bottom style="hair">
        <color theme="1"/>
      </bottom>
      <diagonal/>
    </border>
    <border>
      <left style="hair">
        <color theme="1"/>
      </left>
      <right style="thick">
        <color rgb="FF800000"/>
      </right>
      <top style="thick">
        <color rgb="FF800000"/>
      </top>
      <bottom style="hair">
        <color theme="1"/>
      </bottom>
      <diagonal/>
    </border>
    <border>
      <left style="hair">
        <color theme="1"/>
      </left>
      <right style="hair">
        <color theme="1"/>
      </right>
      <top style="hair">
        <color theme="1"/>
      </top>
      <bottom style="hair">
        <color theme="1"/>
      </bottom>
      <diagonal/>
    </border>
    <border>
      <left style="hair">
        <color theme="1"/>
      </left>
      <right/>
      <top style="hair">
        <color theme="1"/>
      </top>
      <bottom/>
      <diagonal/>
    </border>
    <border>
      <left/>
      <right/>
      <top style="hair">
        <color theme="1"/>
      </top>
      <bottom/>
      <diagonal/>
    </border>
    <border>
      <left/>
      <right style="thick">
        <color rgb="FF800000"/>
      </right>
      <top style="hair">
        <color theme="1"/>
      </top>
      <bottom/>
      <diagonal/>
    </border>
    <border>
      <left style="hair">
        <color theme="1"/>
      </left>
      <right/>
      <top/>
      <bottom/>
      <diagonal/>
    </border>
    <border>
      <left style="hair">
        <color theme="1"/>
      </left>
      <right/>
      <top/>
      <bottom style="hair">
        <color theme="1"/>
      </bottom>
      <diagonal/>
    </border>
    <border>
      <left/>
      <right/>
      <top/>
      <bottom style="hair">
        <color theme="1"/>
      </bottom>
      <diagonal/>
    </border>
    <border>
      <left/>
      <right style="thick">
        <color rgb="FF800000"/>
      </right>
      <top/>
      <bottom style="hair">
        <color theme="1"/>
      </bottom>
      <diagonal/>
    </border>
    <border>
      <left style="hair">
        <color theme="1"/>
      </left>
      <right style="thick">
        <color rgb="FF800000"/>
      </right>
      <top style="hair">
        <color theme="1"/>
      </top>
      <bottom style="hair">
        <color theme="1"/>
      </bottom>
      <diagonal/>
    </border>
    <border>
      <left style="hair">
        <color theme="1"/>
      </left>
      <right style="hair">
        <color theme="1"/>
      </right>
      <top style="hair">
        <color theme="1"/>
      </top>
      <bottom style="thick">
        <color rgb="FF800000"/>
      </bottom>
      <diagonal/>
    </border>
    <border>
      <left style="hair">
        <color theme="1"/>
      </left>
      <right style="thick">
        <color rgb="FF800000"/>
      </right>
      <top style="hair">
        <color theme="1"/>
      </top>
      <bottom style="thick">
        <color rgb="FF800000"/>
      </bottom>
      <diagonal/>
    </border>
    <border>
      <left style="hair">
        <color theme="1"/>
      </left>
      <right style="thick">
        <color rgb="FF99043B"/>
      </right>
      <top style="hair">
        <color theme="1"/>
      </top>
      <bottom style="hair">
        <color theme="1"/>
      </bottom>
      <diagonal/>
    </border>
    <border>
      <left style="hair">
        <color indexed="64"/>
      </left>
      <right style="hair">
        <color indexed="64"/>
      </right>
      <top style="medium">
        <color theme="1"/>
      </top>
      <bottom style="hair">
        <color indexed="64"/>
      </bottom>
      <diagonal/>
    </border>
    <border>
      <left style="hair">
        <color indexed="64"/>
      </left>
      <right style="medium">
        <color theme="1"/>
      </right>
      <top style="medium">
        <color theme="1"/>
      </top>
      <bottom style="hair">
        <color indexed="64"/>
      </bottom>
      <diagonal/>
    </border>
    <border>
      <left/>
      <right style="medium">
        <color theme="1"/>
      </right>
      <top style="hair">
        <color indexed="64"/>
      </top>
      <bottom style="hair">
        <color indexed="64"/>
      </bottom>
      <diagonal/>
    </border>
    <border>
      <left/>
      <right style="medium">
        <color theme="1"/>
      </right>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style="medium">
        <color rgb="FFA50021"/>
      </right>
      <top/>
      <bottom style="hair">
        <color indexed="64"/>
      </bottom>
      <diagonal/>
    </border>
    <border>
      <left style="hair">
        <color indexed="64"/>
      </left>
      <right style="medium">
        <color rgb="FFA50021"/>
      </right>
      <top style="hair">
        <color indexed="64"/>
      </top>
      <bottom style="hair">
        <color indexed="64"/>
      </bottom>
      <diagonal/>
    </border>
    <border>
      <left style="thick">
        <color rgb="FF99043B"/>
      </left>
      <right style="thick">
        <color rgb="FFA50021"/>
      </right>
      <top/>
      <bottom/>
      <diagonal/>
    </border>
    <border>
      <left/>
      <right style="hair">
        <color indexed="64"/>
      </right>
      <top/>
      <bottom style="thick">
        <color rgb="FF99043B"/>
      </bottom>
      <diagonal/>
    </border>
    <border>
      <left style="medium">
        <color indexed="64"/>
      </left>
      <right style="medium">
        <color indexed="64"/>
      </right>
      <top/>
      <bottom style="thick">
        <color rgb="FFA50021"/>
      </bottom>
      <diagonal/>
    </border>
    <border>
      <left style="thin">
        <color indexed="64"/>
      </left>
      <right style="thin">
        <color indexed="64"/>
      </right>
      <top/>
      <bottom/>
      <diagonal/>
    </border>
    <border>
      <left style="thin">
        <color indexed="64"/>
      </left>
      <right style="thin">
        <color indexed="64"/>
      </right>
      <top/>
      <bottom style="thick">
        <color rgb="FFA50021"/>
      </bottom>
      <diagonal/>
    </border>
    <border>
      <left style="thin">
        <color indexed="64"/>
      </left>
      <right style="thin">
        <color indexed="64"/>
      </right>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thick">
        <color rgb="FF99043B"/>
      </bottom>
      <diagonal/>
    </border>
    <border>
      <left/>
      <right style="medium">
        <color indexed="64"/>
      </right>
      <top/>
      <bottom style="thick">
        <color rgb="FF99043B"/>
      </bottom>
      <diagonal/>
    </border>
    <border>
      <left/>
      <right/>
      <top style="thick">
        <color rgb="FF99043B"/>
      </top>
      <bottom style="thick">
        <color rgb="FFA50021"/>
      </bottom>
      <diagonal/>
    </border>
    <border>
      <left style="hair">
        <color indexed="64"/>
      </left>
      <right style="thick">
        <color rgb="FF99043B"/>
      </right>
      <top style="hair">
        <color indexed="64"/>
      </top>
      <bottom/>
      <diagonal/>
    </border>
    <border>
      <left style="hair">
        <color indexed="64"/>
      </left>
      <right/>
      <top style="medium">
        <color indexed="64"/>
      </top>
      <bottom style="thin">
        <color auto="1"/>
      </bottom>
      <diagonal/>
    </border>
    <border>
      <left/>
      <right style="thin">
        <color auto="1"/>
      </right>
      <top style="medium">
        <color indexed="64"/>
      </top>
      <bottom style="thin">
        <color auto="1"/>
      </bottom>
      <diagonal/>
    </border>
    <border>
      <left/>
      <right/>
      <top style="thin">
        <color auto="1"/>
      </top>
      <bottom style="medium">
        <color indexed="64"/>
      </bottom>
      <diagonal/>
    </border>
    <border>
      <left/>
      <right style="medium">
        <color indexed="64"/>
      </right>
      <top style="thin">
        <color auto="1"/>
      </top>
      <bottom style="thin">
        <color auto="1"/>
      </bottom>
      <diagonal/>
    </border>
    <border>
      <left style="hair">
        <color indexed="64"/>
      </left>
      <right style="medium">
        <color auto="1"/>
      </right>
      <top style="medium">
        <color auto="1"/>
      </top>
      <bottom/>
      <diagonal/>
    </border>
    <border>
      <left style="hair">
        <color auto="1"/>
      </left>
      <right/>
      <top style="thin">
        <color indexed="64"/>
      </top>
      <bottom style="thin">
        <color indexed="64"/>
      </bottom>
      <diagonal/>
    </border>
    <border>
      <left style="hair">
        <color indexed="64"/>
      </left>
      <right style="thick">
        <color rgb="FFA50021"/>
      </right>
      <top/>
      <bottom style="hair">
        <color indexed="64"/>
      </bottom>
      <diagonal/>
    </border>
    <border>
      <left style="thick">
        <color rgb="FFC00000"/>
      </left>
      <right/>
      <top style="thick">
        <color rgb="FFC00000"/>
      </top>
      <bottom/>
      <diagonal/>
    </border>
    <border>
      <left style="hair">
        <color indexed="64"/>
      </left>
      <right style="hair">
        <color indexed="64"/>
      </right>
      <top style="thick">
        <color rgb="FFC00000"/>
      </top>
      <bottom style="hair">
        <color indexed="64"/>
      </bottom>
      <diagonal/>
    </border>
    <border>
      <left style="hair">
        <color indexed="64"/>
      </left>
      <right/>
      <top style="thick">
        <color rgb="FFC00000"/>
      </top>
      <bottom style="hair">
        <color indexed="64"/>
      </bottom>
      <diagonal/>
    </border>
    <border>
      <left/>
      <right style="hair">
        <color indexed="64"/>
      </right>
      <top style="thick">
        <color rgb="FFC00000"/>
      </top>
      <bottom style="hair">
        <color indexed="64"/>
      </bottom>
      <diagonal/>
    </border>
    <border>
      <left style="hair">
        <color indexed="64"/>
      </left>
      <right style="thick">
        <color rgb="FFC00000"/>
      </right>
      <top style="thick">
        <color rgb="FFC00000"/>
      </top>
      <bottom style="hair">
        <color indexed="64"/>
      </bottom>
      <diagonal/>
    </border>
    <border>
      <left style="thick">
        <color rgb="FFC00000"/>
      </left>
      <right/>
      <top/>
      <bottom/>
      <diagonal/>
    </border>
    <border>
      <left style="hair">
        <color indexed="64"/>
      </left>
      <right style="thick">
        <color rgb="FFC00000"/>
      </right>
      <top style="hair">
        <color indexed="64"/>
      </top>
      <bottom style="hair">
        <color indexed="64"/>
      </bottom>
      <diagonal/>
    </border>
    <border>
      <left/>
      <right style="thick">
        <color rgb="FFC00000"/>
      </right>
      <top style="hair">
        <color indexed="64"/>
      </top>
      <bottom style="hair">
        <color indexed="64"/>
      </bottom>
      <diagonal/>
    </border>
    <border>
      <left/>
      <right style="thick">
        <color rgb="FFC00000"/>
      </right>
      <top style="hair">
        <color indexed="64"/>
      </top>
      <bottom/>
      <diagonal/>
    </border>
    <border>
      <left style="thick">
        <color rgb="FFC00000"/>
      </left>
      <right/>
      <top/>
      <bottom style="thick">
        <color rgb="FFC00000"/>
      </bottom>
      <diagonal/>
    </border>
    <border>
      <left style="hair">
        <color indexed="64"/>
      </left>
      <right/>
      <top/>
      <bottom style="thick">
        <color rgb="FFC00000"/>
      </bottom>
      <diagonal/>
    </border>
    <border>
      <left/>
      <right/>
      <top/>
      <bottom style="thick">
        <color rgb="FFC00000"/>
      </bottom>
      <diagonal/>
    </border>
    <border>
      <left/>
      <right style="thick">
        <color rgb="FFC00000"/>
      </right>
      <top/>
      <bottom style="thick">
        <color rgb="FFC00000"/>
      </bottom>
      <diagonal/>
    </border>
    <border>
      <left style="thick">
        <color rgb="FFC00000"/>
      </left>
      <right style="hair">
        <color indexed="64"/>
      </right>
      <top style="thick">
        <color rgb="FFC00000"/>
      </top>
      <bottom/>
      <diagonal/>
    </border>
    <border>
      <left style="thick">
        <color rgb="FFC00000"/>
      </left>
      <right style="hair">
        <color indexed="64"/>
      </right>
      <top/>
      <bottom/>
      <diagonal/>
    </border>
    <border>
      <left/>
      <right style="thick">
        <color rgb="FFC00000"/>
      </right>
      <top/>
      <bottom/>
      <diagonal/>
    </border>
    <border>
      <left style="thick">
        <color rgb="FFC00000"/>
      </left>
      <right style="hair">
        <color indexed="64"/>
      </right>
      <top/>
      <bottom style="thick">
        <color rgb="FFC00000"/>
      </bottom>
      <diagonal/>
    </border>
    <border>
      <left style="thick">
        <color theme="1"/>
      </left>
      <right style="hair">
        <color indexed="64"/>
      </right>
      <top style="thick">
        <color theme="1"/>
      </top>
      <bottom/>
      <diagonal/>
    </border>
    <border>
      <left style="hair">
        <color indexed="64"/>
      </left>
      <right style="hair">
        <color indexed="64"/>
      </right>
      <top style="thick">
        <color theme="1"/>
      </top>
      <bottom style="hair">
        <color indexed="64"/>
      </bottom>
      <diagonal/>
    </border>
    <border>
      <left/>
      <right style="hair">
        <color indexed="64"/>
      </right>
      <top style="thick">
        <color theme="1"/>
      </top>
      <bottom style="hair">
        <color indexed="64"/>
      </bottom>
      <diagonal/>
    </border>
    <border>
      <left style="hair">
        <color indexed="64"/>
      </left>
      <right style="thick">
        <color theme="1"/>
      </right>
      <top style="thick">
        <color theme="1"/>
      </top>
      <bottom style="hair">
        <color indexed="64"/>
      </bottom>
      <diagonal/>
    </border>
    <border>
      <left style="thick">
        <color theme="1"/>
      </left>
      <right style="hair">
        <color indexed="64"/>
      </right>
      <top/>
      <bottom/>
      <diagonal/>
    </border>
    <border>
      <left style="hair">
        <color indexed="64"/>
      </left>
      <right style="thick">
        <color theme="1"/>
      </right>
      <top style="hair">
        <color indexed="64"/>
      </top>
      <bottom style="hair">
        <color indexed="64"/>
      </bottom>
      <diagonal/>
    </border>
    <border>
      <left/>
      <right style="thick">
        <color theme="1"/>
      </right>
      <top style="hair">
        <color indexed="64"/>
      </top>
      <bottom/>
      <diagonal/>
    </border>
    <border>
      <left/>
      <right style="thick">
        <color theme="1"/>
      </right>
      <top/>
      <bottom style="hair">
        <color indexed="64"/>
      </bottom>
      <diagonal/>
    </border>
    <border>
      <left style="thick">
        <color theme="1"/>
      </left>
      <right style="hair">
        <color indexed="64"/>
      </right>
      <top/>
      <bottom style="thick">
        <color theme="1"/>
      </bottom>
      <diagonal/>
    </border>
    <border>
      <left style="hair">
        <color indexed="64"/>
      </left>
      <right/>
      <top/>
      <bottom style="thick">
        <color theme="1"/>
      </bottom>
      <diagonal/>
    </border>
    <border>
      <left/>
      <right/>
      <top/>
      <bottom style="thick">
        <color theme="1"/>
      </bottom>
      <diagonal/>
    </border>
    <border>
      <left/>
      <right style="thick">
        <color theme="1"/>
      </right>
      <top/>
      <bottom style="thick">
        <color theme="1"/>
      </bottom>
      <diagonal/>
    </border>
    <border>
      <left/>
      <right style="thick">
        <color theme="1"/>
      </right>
      <top style="hair">
        <color indexed="64"/>
      </top>
      <bottom style="hair">
        <color indexed="64"/>
      </bottom>
      <diagonal/>
    </border>
    <border>
      <left/>
      <right style="thick">
        <color theme="1"/>
      </right>
      <top/>
      <bottom/>
      <diagonal/>
    </border>
    <border>
      <left style="thick">
        <color rgb="FFA50021"/>
      </left>
      <right style="hair">
        <color indexed="64"/>
      </right>
      <top/>
      <bottom style="thin">
        <color theme="0"/>
      </bottom>
      <diagonal/>
    </border>
    <border>
      <left style="thick">
        <color rgb="FFA50021"/>
      </left>
      <right style="hair">
        <color indexed="64"/>
      </right>
      <top/>
      <bottom style="hair">
        <color indexed="64"/>
      </bottom>
      <diagonal/>
    </border>
    <border>
      <left style="thick">
        <color rgb="FFA50021"/>
      </left>
      <right/>
      <top style="hair">
        <color indexed="64"/>
      </top>
      <bottom style="thick">
        <color rgb="FFA50021"/>
      </bottom>
      <diagonal/>
    </border>
    <border>
      <left/>
      <right/>
      <top style="hair">
        <color indexed="64"/>
      </top>
      <bottom style="thick">
        <color rgb="FFA50021"/>
      </bottom>
      <diagonal/>
    </border>
    <border>
      <left/>
      <right style="thick">
        <color rgb="FFA50021"/>
      </right>
      <top style="hair">
        <color indexed="64"/>
      </top>
      <bottom style="thick">
        <color rgb="FFA50021"/>
      </bottom>
      <diagonal/>
    </border>
    <border>
      <left style="hair">
        <color indexed="64"/>
      </left>
      <right style="hair">
        <color indexed="64"/>
      </right>
      <top/>
      <bottom style="thick">
        <color rgb="FFA50021"/>
      </bottom>
      <diagonal/>
    </border>
    <border>
      <left style="hair">
        <color indexed="64"/>
      </left>
      <right/>
      <top style="thick">
        <color rgb="FF990000"/>
      </top>
      <bottom style="hair">
        <color indexed="64"/>
      </bottom>
      <diagonal/>
    </border>
    <border>
      <left style="hair">
        <color indexed="64"/>
      </left>
      <right style="medium">
        <color indexed="64"/>
      </right>
      <top style="thick">
        <color rgb="FF990000"/>
      </top>
      <bottom style="hair">
        <color indexed="64"/>
      </bottom>
      <diagonal/>
    </border>
    <border>
      <left style="medium">
        <color rgb="FFA50021"/>
      </left>
      <right style="hair">
        <color indexed="64"/>
      </right>
      <top style="medium">
        <color rgb="FFA50021"/>
      </top>
      <bottom/>
      <diagonal/>
    </border>
    <border>
      <left style="medium">
        <color rgb="FFA50021"/>
      </left>
      <right style="hair">
        <color indexed="64"/>
      </right>
      <top/>
      <bottom/>
      <diagonal/>
    </border>
    <border>
      <left/>
      <right style="medium">
        <color rgb="FFA50021"/>
      </right>
      <top style="hair">
        <color indexed="64"/>
      </top>
      <bottom style="hair">
        <color indexed="64"/>
      </bottom>
      <diagonal/>
    </border>
    <border>
      <left style="medium">
        <color rgb="FFA50021"/>
      </left>
      <right style="hair">
        <color indexed="64"/>
      </right>
      <top/>
      <bottom style="medium">
        <color rgb="FFA50021"/>
      </bottom>
      <diagonal/>
    </border>
    <border>
      <left style="hair">
        <color indexed="64"/>
      </left>
      <right/>
      <top/>
      <bottom style="medium">
        <color rgb="FFA50021"/>
      </bottom>
      <diagonal/>
    </border>
    <border>
      <left/>
      <right/>
      <top style="thin">
        <color auto="1"/>
      </top>
      <bottom/>
      <diagonal/>
    </border>
    <border>
      <left style="medium">
        <color rgb="FFC00000"/>
      </left>
      <right style="hair">
        <color indexed="64"/>
      </right>
      <top style="medium">
        <color rgb="FFC00000"/>
      </top>
      <bottom/>
      <diagonal/>
    </border>
    <border>
      <left style="hair">
        <color indexed="64"/>
      </left>
      <right/>
      <top style="medium">
        <color rgb="FFC00000"/>
      </top>
      <bottom style="hair">
        <color indexed="64"/>
      </bottom>
      <diagonal/>
    </border>
    <border>
      <left/>
      <right style="hair">
        <color indexed="64"/>
      </right>
      <top style="medium">
        <color rgb="FFC00000"/>
      </top>
      <bottom style="hair">
        <color indexed="64"/>
      </bottom>
      <diagonal/>
    </border>
    <border>
      <left/>
      <right style="medium">
        <color rgb="FFC00000"/>
      </right>
      <top style="medium">
        <color rgb="FFC00000"/>
      </top>
      <bottom style="hair">
        <color indexed="64"/>
      </bottom>
      <diagonal/>
    </border>
    <border>
      <left style="medium">
        <color rgb="FFC00000"/>
      </left>
      <right style="hair">
        <color indexed="64"/>
      </right>
      <top/>
      <bottom/>
      <diagonal/>
    </border>
    <border>
      <left/>
      <right style="medium">
        <color rgb="FFC00000"/>
      </right>
      <top style="hair">
        <color indexed="64"/>
      </top>
      <bottom style="hair">
        <color indexed="64"/>
      </bottom>
      <diagonal/>
    </border>
    <border>
      <left/>
      <right style="medium">
        <color rgb="FFC00000"/>
      </right>
      <top style="hair">
        <color indexed="64"/>
      </top>
      <bottom/>
      <diagonal/>
    </border>
    <border>
      <left/>
      <right style="medium">
        <color rgb="FFC00000"/>
      </right>
      <top/>
      <bottom/>
      <diagonal/>
    </border>
    <border>
      <left/>
      <right style="medium">
        <color rgb="FFC00000"/>
      </right>
      <top/>
      <bottom style="hair">
        <color indexed="64"/>
      </bottom>
      <diagonal/>
    </border>
    <border>
      <left style="hair">
        <color indexed="64"/>
      </left>
      <right style="medium">
        <color rgb="FFC00000"/>
      </right>
      <top style="hair">
        <color indexed="64"/>
      </top>
      <bottom style="hair">
        <color indexed="64"/>
      </bottom>
      <diagonal/>
    </border>
    <border>
      <left style="medium">
        <color rgb="FFC00000"/>
      </left>
      <right style="hair">
        <color indexed="64"/>
      </right>
      <top/>
      <bottom style="medium">
        <color rgb="FFC00000"/>
      </bottom>
      <diagonal/>
    </border>
    <border>
      <left style="hair">
        <color indexed="64"/>
      </left>
      <right/>
      <top/>
      <bottom style="medium">
        <color rgb="FFC00000"/>
      </bottom>
      <diagonal/>
    </border>
    <border>
      <left/>
      <right/>
      <top/>
      <bottom style="medium">
        <color rgb="FFC00000"/>
      </bottom>
      <diagonal/>
    </border>
    <border>
      <left/>
      <right style="medium">
        <color rgb="FFC00000"/>
      </right>
      <top/>
      <bottom style="medium">
        <color rgb="FFC00000"/>
      </bottom>
      <diagonal/>
    </border>
    <border>
      <left style="hair">
        <color indexed="64"/>
      </left>
      <right/>
      <top style="hair">
        <color indexed="64"/>
      </top>
      <bottom style="thick">
        <color rgb="FFA50021"/>
      </bottom>
      <diagonal/>
    </border>
    <border>
      <left style="hair">
        <color indexed="64"/>
      </left>
      <right/>
      <top style="hair">
        <color indexed="64"/>
      </top>
      <bottom style="thin">
        <color indexed="64"/>
      </bottom>
      <diagonal/>
    </border>
    <border>
      <left/>
      <right/>
      <top style="hair">
        <color indexed="64"/>
      </top>
      <bottom style="thin">
        <color indexed="64"/>
      </bottom>
      <diagonal/>
    </border>
    <border>
      <left style="hair">
        <color indexed="64"/>
      </left>
      <right/>
      <top style="thin">
        <color indexed="64"/>
      </top>
      <bottom/>
      <diagonal/>
    </border>
    <border>
      <left style="hair">
        <color indexed="64"/>
      </left>
      <right style="hair">
        <color indexed="64"/>
      </right>
      <top style="thin">
        <color indexed="64"/>
      </top>
      <bottom style="hair">
        <color indexed="64"/>
      </bottom>
      <diagonal/>
    </border>
    <border>
      <left/>
      <right style="hair">
        <color indexed="64"/>
      </right>
      <top style="thin">
        <color indexed="64"/>
      </top>
      <bottom/>
      <diagonal/>
    </border>
    <border>
      <left/>
      <right style="thick">
        <color rgb="FFA50021"/>
      </right>
      <top style="hair">
        <color indexed="64"/>
      </top>
      <bottom style="thin">
        <color indexed="64"/>
      </bottom>
      <diagonal/>
    </border>
    <border>
      <left style="hair">
        <color indexed="64"/>
      </left>
      <right style="thick">
        <color rgb="FFA50021"/>
      </right>
      <top style="thin">
        <color indexed="64"/>
      </top>
      <bottom style="hair">
        <color indexed="64"/>
      </bottom>
      <diagonal/>
    </border>
    <border>
      <left style="hair">
        <color indexed="64"/>
      </left>
      <right style="thick">
        <color rgb="FFA50021"/>
      </right>
      <top style="hair">
        <color indexed="64"/>
      </top>
      <bottom/>
      <diagonal/>
    </border>
    <border>
      <left style="thick">
        <color rgb="FF99043B"/>
      </left>
      <right/>
      <top style="hair">
        <color indexed="64"/>
      </top>
      <bottom style="hair">
        <color indexed="64"/>
      </bottom>
      <diagonal/>
    </border>
  </borders>
  <cellStyleXfs count="31">
    <xf numFmtId="0" fontId="0" fillId="0" borderId="0"/>
    <xf numFmtId="165" fontId="1" fillId="0" borderId="0"/>
    <xf numFmtId="165" fontId="1" fillId="0" borderId="0"/>
    <xf numFmtId="165" fontId="1" fillId="0" borderId="0"/>
    <xf numFmtId="0" fontId="1" fillId="0" borderId="0"/>
    <xf numFmtId="0" fontId="29" fillId="0" borderId="0"/>
    <xf numFmtId="164" fontId="23"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165" fontId="23" fillId="0" borderId="0"/>
    <xf numFmtId="165" fontId="1" fillId="0" borderId="0"/>
    <xf numFmtId="165" fontId="1" fillId="0" borderId="0"/>
    <xf numFmtId="165" fontId="29" fillId="0" borderId="0"/>
    <xf numFmtId="0" fontId="43" fillId="0" borderId="0" applyNumberFormat="0" applyFill="0" applyBorder="0" applyAlignment="0" applyProtection="0"/>
    <xf numFmtId="43" fontId="23" fillId="0" borderId="0" applyFont="0" applyFill="0" applyBorder="0" applyAlignment="0" applyProtection="0"/>
    <xf numFmtId="43" fontId="23" fillId="0" borderId="0" applyFont="0" applyFill="0" applyBorder="0" applyAlignment="0" applyProtection="0"/>
    <xf numFmtId="0" fontId="1" fillId="0" borderId="0"/>
    <xf numFmtId="0" fontId="56" fillId="0" borderId="0"/>
    <xf numFmtId="0" fontId="23" fillId="0" borderId="0"/>
    <xf numFmtId="165" fontId="1" fillId="0" borderId="0"/>
    <xf numFmtId="43" fontId="23" fillId="0" borderId="0" applyFont="0" applyFill="0" applyBorder="0" applyAlignment="0" applyProtection="0"/>
    <xf numFmtId="43" fontId="23" fillId="0" borderId="0" applyFont="0" applyFill="0" applyBorder="0" applyAlignment="0" applyProtection="0"/>
    <xf numFmtId="0" fontId="56" fillId="0" borderId="0"/>
    <xf numFmtId="0" fontId="23" fillId="0" borderId="0"/>
    <xf numFmtId="43" fontId="23" fillId="0" borderId="0" applyFont="0" applyFill="0" applyBorder="0" applyAlignment="0" applyProtection="0"/>
    <xf numFmtId="43" fontId="23" fillId="0" borderId="0" applyFont="0" applyFill="0" applyBorder="0" applyAlignment="0" applyProtection="0"/>
    <xf numFmtId="43" fontId="23" fillId="0" borderId="0" applyFont="0" applyFill="0" applyBorder="0" applyAlignment="0" applyProtection="0"/>
    <xf numFmtId="43" fontId="23" fillId="0" borderId="0" applyFont="0" applyFill="0" applyBorder="0" applyAlignment="0" applyProtection="0"/>
  </cellStyleXfs>
  <cellXfs count="2235">
    <xf numFmtId="0" fontId="0" fillId="0" borderId="0" xfId="0"/>
    <xf numFmtId="165" fontId="3" fillId="0" borderId="0" xfId="1" applyFont="1" applyAlignment="1">
      <alignment vertical="center"/>
    </xf>
    <xf numFmtId="0" fontId="3" fillId="0" borderId="0" xfId="0" applyFont="1" applyAlignment="1">
      <alignment vertical="center"/>
    </xf>
    <xf numFmtId="49" fontId="3" fillId="0" borderId="0" xfId="0" applyNumberFormat="1" applyFont="1" applyAlignment="1">
      <alignment vertical="center"/>
    </xf>
    <xf numFmtId="0" fontId="8" fillId="0" borderId="0" xfId="0" applyFont="1" applyAlignment="1">
      <alignment vertical="center"/>
    </xf>
    <xf numFmtId="49" fontId="3" fillId="0" borderId="0" xfId="1" applyNumberFormat="1" applyFont="1" applyAlignment="1">
      <alignment vertical="center"/>
    </xf>
    <xf numFmtId="165" fontId="8" fillId="0" borderId="0" xfId="1" applyFont="1" applyAlignment="1">
      <alignment vertical="center"/>
    </xf>
    <xf numFmtId="165" fontId="7" fillId="0" borderId="6" xfId="1" applyFont="1" applyBorder="1" applyAlignment="1">
      <alignment horizontal="left" vertical="center" wrapText="1"/>
    </xf>
    <xf numFmtId="49" fontId="4" fillId="0" borderId="0" xfId="1" applyNumberFormat="1" applyFont="1" applyAlignment="1">
      <alignment horizontal="center" vertical="top" wrapText="1"/>
    </xf>
    <xf numFmtId="49" fontId="7" fillId="0" borderId="12" xfId="0" applyNumberFormat="1" applyFont="1" applyBorder="1" applyAlignment="1">
      <alignment horizontal="center" vertical="center"/>
    </xf>
    <xf numFmtId="0" fontId="7" fillId="0" borderId="11" xfId="0" applyFont="1" applyBorder="1" applyAlignment="1">
      <alignment horizontal="left" vertical="center" wrapText="1"/>
    </xf>
    <xf numFmtId="0" fontId="7" fillId="0" borderId="12" xfId="0" applyFont="1" applyBorder="1" applyAlignment="1">
      <alignment horizontal="center" vertical="center"/>
    </xf>
    <xf numFmtId="49" fontId="7" fillId="0" borderId="27" xfId="1" applyNumberFormat="1" applyFont="1" applyBorder="1" applyAlignment="1">
      <alignment horizontal="center" vertical="center"/>
    </xf>
    <xf numFmtId="49" fontId="10" fillId="2" borderId="17" xfId="1" applyNumberFormat="1" applyFont="1" applyFill="1" applyBorder="1" applyAlignment="1">
      <alignment horizontal="center" vertical="center" wrapText="1"/>
    </xf>
    <xf numFmtId="165" fontId="7" fillId="0" borderId="30" xfId="1" applyFont="1" applyBorder="1" applyAlignment="1">
      <alignment horizontal="left" vertical="center"/>
    </xf>
    <xf numFmtId="165" fontId="7" fillId="2" borderId="11" xfId="1" applyFont="1" applyFill="1" applyBorder="1" applyAlignment="1">
      <alignment horizontal="left" vertical="center" wrapText="1"/>
    </xf>
    <xf numFmtId="165" fontId="7" fillId="2" borderId="12" xfId="1" applyFont="1" applyFill="1" applyBorder="1" applyAlignment="1">
      <alignment horizontal="center" vertical="center"/>
    </xf>
    <xf numFmtId="16" fontId="7" fillId="0" borderId="12" xfId="1" applyNumberFormat="1" applyFont="1" applyBorder="1" applyAlignment="1">
      <alignment horizontal="center"/>
    </xf>
    <xf numFmtId="165" fontId="7" fillId="2" borderId="6" xfId="1" applyFont="1" applyFill="1" applyBorder="1" applyAlignment="1">
      <alignment horizontal="left" vertical="center" wrapText="1"/>
    </xf>
    <xf numFmtId="49" fontId="7" fillId="0" borderId="50" xfId="1" applyNumberFormat="1" applyFont="1" applyBorder="1" applyAlignment="1">
      <alignment horizontal="center" vertical="center"/>
    </xf>
    <xf numFmtId="165" fontId="7" fillId="0" borderId="50" xfId="1" applyFont="1" applyBorder="1" applyAlignment="1">
      <alignment horizontal="center" vertical="center"/>
    </xf>
    <xf numFmtId="49" fontId="7" fillId="0" borderId="30" xfId="1" applyNumberFormat="1" applyFont="1" applyBorder="1" applyAlignment="1">
      <alignment horizontal="center" vertical="center"/>
    </xf>
    <xf numFmtId="1" fontId="7" fillId="0" borderId="12" xfId="1" applyNumberFormat="1" applyFont="1" applyBorder="1" applyAlignment="1">
      <alignment horizontal="center" vertical="center"/>
    </xf>
    <xf numFmtId="16" fontId="7" fillId="0" borderId="12" xfId="0" applyNumberFormat="1" applyFont="1" applyBorder="1" applyAlignment="1">
      <alignment horizontal="center" vertical="center"/>
    </xf>
    <xf numFmtId="49" fontId="7" fillId="2" borderId="50" xfId="1" applyNumberFormat="1" applyFont="1" applyFill="1" applyBorder="1" applyAlignment="1">
      <alignment horizontal="center" vertical="center"/>
    </xf>
    <xf numFmtId="16" fontId="7" fillId="0" borderId="50" xfId="1" applyNumberFormat="1" applyFont="1" applyBorder="1" applyAlignment="1">
      <alignment horizontal="center" vertical="center"/>
    </xf>
    <xf numFmtId="165" fontId="7" fillId="2" borderId="11" xfId="1" applyFont="1" applyFill="1" applyBorder="1" applyAlignment="1">
      <alignment horizontal="left" vertical="center"/>
    </xf>
    <xf numFmtId="16" fontId="7" fillId="2" borderId="12" xfId="1" applyNumberFormat="1" applyFont="1" applyFill="1" applyBorder="1" applyAlignment="1">
      <alignment horizontal="center" vertical="center"/>
    </xf>
    <xf numFmtId="49" fontId="7" fillId="0" borderId="5" xfId="1" applyNumberFormat="1" applyFont="1" applyBorder="1" applyAlignment="1">
      <alignment horizontal="center" vertical="center"/>
    </xf>
    <xf numFmtId="165" fontId="3" fillId="0" borderId="0" xfId="1" applyFont="1" applyAlignment="1">
      <alignment horizontal="left" vertical="top" wrapText="1"/>
    </xf>
    <xf numFmtId="49" fontId="3" fillId="0" borderId="11" xfId="1" applyNumberFormat="1" applyFont="1" applyBorder="1" applyAlignment="1">
      <alignment horizontal="center" vertical="center"/>
    </xf>
    <xf numFmtId="49" fontId="10" fillId="2" borderId="0" xfId="1" applyNumberFormat="1" applyFont="1" applyFill="1" applyAlignment="1">
      <alignment horizontal="center" vertical="center" wrapText="1"/>
    </xf>
    <xf numFmtId="165" fontId="7" fillId="0" borderId="59" xfId="1" applyFont="1" applyBorder="1" applyAlignment="1">
      <alignment horizontal="left" vertical="center"/>
    </xf>
    <xf numFmtId="0" fontId="7" fillId="0" borderId="59" xfId="1" applyNumberFormat="1" applyFont="1" applyBorder="1" applyAlignment="1">
      <alignment horizontal="center" vertical="center"/>
    </xf>
    <xf numFmtId="165" fontId="7" fillId="0" borderId="0" xfId="1" applyFont="1" applyAlignment="1">
      <alignment horizontal="left" vertical="top" wrapText="1"/>
    </xf>
    <xf numFmtId="49" fontId="7" fillId="0" borderId="0" xfId="1" applyNumberFormat="1" applyFont="1" applyAlignment="1">
      <alignment horizontal="center" vertical="center" wrapText="1"/>
    </xf>
    <xf numFmtId="165" fontId="7" fillId="3" borderId="11" xfId="1" applyFont="1" applyFill="1" applyBorder="1" applyAlignment="1">
      <alignment horizontal="left" vertical="center"/>
    </xf>
    <xf numFmtId="165" fontId="7" fillId="2" borderId="62" xfId="1" applyFont="1" applyFill="1" applyBorder="1" applyAlignment="1">
      <alignment horizontal="left" vertical="center"/>
    </xf>
    <xf numFmtId="165" fontId="7" fillId="0" borderId="11" xfId="1" applyFont="1" applyBorder="1" applyAlignment="1">
      <alignment vertical="center"/>
    </xf>
    <xf numFmtId="165" fontId="7" fillId="0" borderId="70" xfId="1" applyFont="1" applyBorder="1" applyAlignment="1">
      <alignment horizontal="left" vertical="top" wrapText="1"/>
    </xf>
    <xf numFmtId="165" fontId="3" fillId="2" borderId="0" xfId="1" applyFont="1" applyFill="1" applyAlignment="1">
      <alignment vertical="center"/>
    </xf>
    <xf numFmtId="165" fontId="4" fillId="0" borderId="0" xfId="1" applyFont="1" applyAlignment="1">
      <alignment horizontal="center" vertical="top" wrapText="1"/>
    </xf>
    <xf numFmtId="167" fontId="6" fillId="0" borderId="0" xfId="1" applyNumberFormat="1" applyFont="1" applyAlignment="1">
      <alignment horizontal="center" vertical="center" wrapText="1"/>
    </xf>
    <xf numFmtId="165" fontId="5" fillId="0" borderId="62" xfId="1" applyFont="1" applyBorder="1" applyAlignment="1">
      <alignment horizontal="center" vertical="center" wrapText="1"/>
    </xf>
    <xf numFmtId="167" fontId="27" fillId="0" borderId="11" xfId="1" applyNumberFormat="1" applyFont="1" applyBorder="1" applyAlignment="1">
      <alignment horizontal="center" vertical="center" wrapText="1"/>
    </xf>
    <xf numFmtId="0" fontId="5" fillId="0" borderId="77" xfId="5" applyFont="1" applyBorder="1" applyAlignment="1">
      <alignment horizontal="center" vertical="center"/>
    </xf>
    <xf numFmtId="0" fontId="5" fillId="0" borderId="77" xfId="5" applyFont="1" applyBorder="1" applyAlignment="1">
      <alignment horizontal="center" vertical="center" wrapText="1"/>
    </xf>
    <xf numFmtId="0" fontId="5" fillId="0" borderId="14" xfId="5" applyFont="1" applyBorder="1" applyAlignment="1">
      <alignment horizontal="left" vertical="center"/>
    </xf>
    <xf numFmtId="0" fontId="15" fillId="0" borderId="14" xfId="5" applyFont="1" applyBorder="1" applyAlignment="1">
      <alignment horizontal="left" vertical="top" wrapText="1"/>
    </xf>
    <xf numFmtId="167" fontId="30" fillId="0" borderId="76" xfId="5" applyNumberFormat="1" applyFont="1" applyBorder="1" applyAlignment="1">
      <alignment horizontal="center" vertical="center"/>
    </xf>
    <xf numFmtId="0" fontId="5" fillId="0" borderId="82" xfId="5" applyFont="1" applyBorder="1" applyAlignment="1">
      <alignment horizontal="left" vertical="center"/>
    </xf>
    <xf numFmtId="0" fontId="22" fillId="0" borderId="83" xfId="5" applyFont="1" applyBorder="1" applyAlignment="1">
      <alignment horizontal="left" vertical="center" wrapText="1"/>
    </xf>
    <xf numFmtId="3" fontId="22" fillId="0" borderId="83" xfId="5" applyNumberFormat="1" applyFont="1" applyBorder="1" applyAlignment="1">
      <alignment horizontal="center" vertical="center"/>
    </xf>
    <xf numFmtId="0" fontId="22" fillId="0" borderId="83" xfId="5" applyFont="1" applyBorder="1" applyAlignment="1">
      <alignment horizontal="center" vertical="center"/>
    </xf>
    <xf numFmtId="3" fontId="22" fillId="0" borderId="84" xfId="5" applyNumberFormat="1" applyFont="1" applyBorder="1" applyAlignment="1">
      <alignment horizontal="right" vertical="center"/>
    </xf>
    <xf numFmtId="0" fontId="22" fillId="0" borderId="83" xfId="5" applyFont="1" applyBorder="1" applyAlignment="1">
      <alignment horizontal="left" vertical="center"/>
    </xf>
    <xf numFmtId="0" fontId="22" fillId="0" borderId="83" xfId="5" applyFont="1" applyBorder="1" applyAlignment="1">
      <alignment vertical="center" wrapText="1"/>
    </xf>
    <xf numFmtId="0" fontId="5" fillId="0" borderId="85" xfId="5" applyFont="1" applyBorder="1" applyAlignment="1">
      <alignment horizontal="left" vertical="center"/>
    </xf>
    <xf numFmtId="0" fontId="22" fillId="0" borderId="36" xfId="5" applyFont="1" applyBorder="1" applyAlignment="1">
      <alignment horizontal="left" vertical="center"/>
    </xf>
    <xf numFmtId="3" fontId="22" fillId="0" borderId="36" xfId="5" applyNumberFormat="1" applyFont="1" applyBorder="1" applyAlignment="1">
      <alignment horizontal="center" vertical="center"/>
    </xf>
    <xf numFmtId="0" fontId="22" fillId="0" borderId="36" xfId="5" applyFont="1" applyBorder="1" applyAlignment="1">
      <alignment horizontal="left" vertical="center" wrapText="1"/>
    </xf>
    <xf numFmtId="0" fontId="22" fillId="0" borderId="36" xfId="5" applyFont="1" applyBorder="1" applyAlignment="1">
      <alignment horizontal="center" vertical="center"/>
    </xf>
    <xf numFmtId="3" fontId="22" fillId="0" borderId="37" xfId="5" applyNumberFormat="1" applyFont="1" applyBorder="1" applyAlignment="1">
      <alignment horizontal="right" vertical="center"/>
    </xf>
    <xf numFmtId="0" fontId="22" fillId="0" borderId="0" xfId="5" applyFont="1" applyAlignment="1">
      <alignment horizontal="justify" vertical="center" wrapText="1"/>
    </xf>
    <xf numFmtId="0" fontId="5" fillId="0" borderId="0" xfId="5" applyFont="1" applyAlignment="1">
      <alignment horizontal="left" vertical="center"/>
    </xf>
    <xf numFmtId="0" fontId="22" fillId="0" borderId="0" xfId="5" applyFont="1" applyAlignment="1">
      <alignment horizontal="center" vertical="center"/>
    </xf>
    <xf numFmtId="3" fontId="22" fillId="0" borderId="0" xfId="5" applyNumberFormat="1" applyFont="1" applyAlignment="1">
      <alignment horizontal="right" vertical="center"/>
    </xf>
    <xf numFmtId="3" fontId="22" fillId="0" borderId="0" xfId="5" applyNumberFormat="1" applyFont="1" applyAlignment="1">
      <alignment horizontal="center" vertical="center"/>
    </xf>
    <xf numFmtId="167" fontId="30" fillId="0" borderId="0" xfId="5" applyNumberFormat="1" applyFont="1" applyAlignment="1">
      <alignment horizontal="center" vertical="center"/>
    </xf>
    <xf numFmtId="165" fontId="7" fillId="3" borderId="6" xfId="1" applyFont="1" applyFill="1" applyBorder="1" applyAlignment="1">
      <alignment horizontal="left" vertical="center"/>
    </xf>
    <xf numFmtId="165" fontId="2" fillId="0" borderId="0" xfId="1" applyFont="1" applyAlignment="1">
      <alignment horizontal="center" vertical="center"/>
    </xf>
    <xf numFmtId="16" fontId="7" fillId="0" borderId="12" xfId="1" applyNumberFormat="1" applyFont="1" applyBorder="1" applyAlignment="1">
      <alignment horizontal="center" vertical="center"/>
    </xf>
    <xf numFmtId="165" fontId="7" fillId="0" borderId="12" xfId="1" applyFont="1" applyBorder="1" applyAlignment="1">
      <alignment horizontal="center" vertical="center"/>
    </xf>
    <xf numFmtId="49" fontId="7" fillId="0" borderId="12" xfId="1" applyNumberFormat="1" applyFont="1" applyBorder="1" applyAlignment="1">
      <alignment horizontal="center" vertical="center"/>
    </xf>
    <xf numFmtId="165" fontId="3" fillId="0" borderId="63" xfId="1" applyFont="1" applyBorder="1" applyAlignment="1">
      <alignment horizontal="center" vertical="center" wrapText="1"/>
    </xf>
    <xf numFmtId="0" fontId="3" fillId="0" borderId="0" xfId="5" applyFont="1" applyAlignment="1">
      <alignment vertical="center"/>
    </xf>
    <xf numFmtId="167" fontId="30" fillId="0" borderId="77" xfId="5" applyNumberFormat="1" applyFont="1" applyBorder="1" applyAlignment="1">
      <alignment horizontal="center" vertical="center"/>
    </xf>
    <xf numFmtId="0" fontId="15" fillId="0" borderId="14" xfId="5" applyFont="1" applyBorder="1" applyAlignment="1">
      <alignment vertical="top" wrapText="1"/>
    </xf>
    <xf numFmtId="0" fontId="22" fillId="0" borderId="0" xfId="5" applyFont="1" applyAlignment="1">
      <alignment horizontal="left" vertical="center"/>
    </xf>
    <xf numFmtId="9" fontId="33" fillId="0" borderId="83" xfId="0" applyNumberFormat="1" applyFont="1" applyBorder="1" applyAlignment="1">
      <alignment horizontal="center" vertical="center"/>
    </xf>
    <xf numFmtId="0" fontId="34" fillId="0" borderId="83" xfId="0" applyFont="1" applyBorder="1" applyAlignment="1">
      <alignment horizontal="center" vertical="center"/>
    </xf>
    <xf numFmtId="167" fontId="6" fillId="0" borderId="3" xfId="3" applyNumberFormat="1" applyFont="1" applyBorder="1" applyAlignment="1">
      <alignment horizontal="center" vertical="center" wrapText="1"/>
    </xf>
    <xf numFmtId="167" fontId="6" fillId="0" borderId="12" xfId="3" applyNumberFormat="1" applyFont="1" applyBorder="1" applyAlignment="1">
      <alignment horizontal="center" vertical="center" wrapText="1"/>
    </xf>
    <xf numFmtId="165" fontId="3" fillId="0" borderId="0" xfId="1" applyFont="1" applyAlignment="1">
      <alignment horizontal="center" vertical="center"/>
    </xf>
    <xf numFmtId="165" fontId="3" fillId="0" borderId="0" xfId="15" applyFont="1" applyAlignment="1">
      <alignment vertical="center"/>
    </xf>
    <xf numFmtId="49" fontId="7" fillId="0" borderId="0" xfId="15" applyNumberFormat="1" applyFont="1" applyAlignment="1">
      <alignment horizontal="left" vertical="center"/>
    </xf>
    <xf numFmtId="0" fontId="7" fillId="0" borderId="11" xfId="0" applyFont="1" applyBorder="1" applyAlignment="1">
      <alignment horizontal="left" vertical="center"/>
    </xf>
    <xf numFmtId="165" fontId="7" fillId="0" borderId="6" xfId="1" applyFont="1" applyBorder="1" applyAlignment="1">
      <alignment horizontal="left" vertical="center"/>
    </xf>
    <xf numFmtId="165" fontId="7" fillId="0" borderId="11" xfId="1" applyFont="1" applyBorder="1" applyAlignment="1">
      <alignment horizontal="left" vertical="center"/>
    </xf>
    <xf numFmtId="49" fontId="7" fillId="0" borderId="11" xfId="1" applyNumberFormat="1" applyFont="1" applyBorder="1" applyAlignment="1">
      <alignment horizontal="center" vertical="center"/>
    </xf>
    <xf numFmtId="165" fontId="7" fillId="0" borderId="11" xfId="1" applyFont="1" applyBorder="1" applyAlignment="1">
      <alignment horizontal="left" vertical="center" wrapText="1"/>
    </xf>
    <xf numFmtId="0" fontId="7" fillId="0" borderId="11" xfId="1" applyNumberFormat="1" applyFont="1" applyBorder="1" applyAlignment="1">
      <alignment horizontal="center" vertical="center"/>
    </xf>
    <xf numFmtId="165" fontId="7" fillId="0" borderId="8" xfId="1" applyFont="1" applyBorder="1" applyAlignment="1">
      <alignment horizontal="left" vertical="center"/>
    </xf>
    <xf numFmtId="165" fontId="5" fillId="0" borderId="0" xfId="1" applyFont="1" applyAlignment="1">
      <alignment horizontal="center" vertical="center" wrapText="1"/>
    </xf>
    <xf numFmtId="165" fontId="5" fillId="2" borderId="0" xfId="1" applyFont="1" applyFill="1" applyAlignment="1">
      <alignment horizontal="center" vertical="center" wrapText="1"/>
    </xf>
    <xf numFmtId="165" fontId="7" fillId="0" borderId="5" xfId="1" applyFont="1" applyBorder="1" applyAlignment="1">
      <alignment horizontal="left" vertical="center"/>
    </xf>
    <xf numFmtId="165" fontId="7" fillId="0" borderId="7" xfId="1" applyFont="1" applyBorder="1" applyAlignment="1">
      <alignment horizontal="center" vertical="center" wrapText="1"/>
    </xf>
    <xf numFmtId="165" fontId="3" fillId="0" borderId="62" xfId="1" applyFont="1" applyBorder="1" applyAlignment="1">
      <alignment horizontal="center" vertical="center" wrapText="1"/>
    </xf>
    <xf numFmtId="49" fontId="7" fillId="2" borderId="11" xfId="1" applyNumberFormat="1" applyFont="1" applyFill="1" applyBorder="1" applyAlignment="1">
      <alignment horizontal="center" vertical="center"/>
    </xf>
    <xf numFmtId="49" fontId="7" fillId="2" borderId="12" xfId="1" applyNumberFormat="1" applyFont="1" applyFill="1" applyBorder="1" applyAlignment="1">
      <alignment horizontal="center" vertical="center"/>
    </xf>
    <xf numFmtId="165" fontId="7" fillId="0" borderId="12" xfId="1" quotePrefix="1" applyFont="1" applyBorder="1" applyAlignment="1">
      <alignment horizontal="center" vertical="center"/>
    </xf>
    <xf numFmtId="165" fontId="3" fillId="0" borderId="0" xfId="1" applyFont="1" applyAlignment="1">
      <alignment horizontal="center" vertical="center" wrapText="1"/>
    </xf>
    <xf numFmtId="165" fontId="10" fillId="0" borderId="0" xfId="1" applyFont="1" applyAlignment="1">
      <alignment horizontal="left" vertical="top" wrapText="1"/>
    </xf>
    <xf numFmtId="0" fontId="7" fillId="0" borderId="6" xfId="1" applyNumberFormat="1" applyFont="1" applyBorder="1" applyAlignment="1">
      <alignment horizontal="center" vertical="center"/>
    </xf>
    <xf numFmtId="165" fontId="17" fillId="0" borderId="0" xfId="1" applyFont="1" applyAlignment="1">
      <alignment horizontal="left" vertical="top" wrapText="1"/>
    </xf>
    <xf numFmtId="165" fontId="12" fillId="0" borderId="0" xfId="1" applyFont="1" applyAlignment="1">
      <alignment horizontal="left" vertical="top" wrapText="1"/>
    </xf>
    <xf numFmtId="167" fontId="6" fillId="0" borderId="87" xfId="3" applyNumberFormat="1" applyFont="1" applyBorder="1" applyAlignment="1">
      <alignment horizontal="center" vertical="center" wrapText="1"/>
    </xf>
    <xf numFmtId="1" fontId="7" fillId="3" borderId="94" xfId="1" applyNumberFormat="1" applyFont="1" applyFill="1" applyBorder="1" applyAlignment="1">
      <alignment horizontal="center" vertical="center"/>
    </xf>
    <xf numFmtId="165" fontId="7" fillId="3" borderId="94" xfId="1" applyFont="1" applyFill="1" applyBorder="1" applyAlignment="1">
      <alignment horizontal="center" vertical="center"/>
    </xf>
    <xf numFmtId="165" fontId="7" fillId="3" borderId="6" xfId="1" applyFont="1" applyFill="1" applyBorder="1" applyAlignment="1">
      <alignment horizontal="left" vertical="center" wrapText="1"/>
    </xf>
    <xf numFmtId="165" fontId="7" fillId="0" borderId="94" xfId="1" applyFont="1" applyBorder="1" applyAlignment="1">
      <alignment horizontal="center" vertical="center"/>
    </xf>
    <xf numFmtId="16" fontId="7" fillId="0" borderId="94" xfId="1" applyNumberFormat="1" applyFont="1" applyBorder="1" applyAlignment="1">
      <alignment horizontal="center" vertical="center"/>
    </xf>
    <xf numFmtId="49" fontId="7" fillId="0" borderId="94" xfId="1" applyNumberFormat="1" applyFont="1" applyBorder="1" applyAlignment="1">
      <alignment horizontal="center" vertical="center"/>
    </xf>
    <xf numFmtId="165" fontId="7" fillId="5" borderId="95" xfId="1" applyFont="1" applyFill="1" applyBorder="1" applyAlignment="1">
      <alignment horizontal="center" vertical="center" wrapText="1"/>
    </xf>
    <xf numFmtId="165" fontId="7" fillId="5" borderId="6" xfId="1" applyFont="1" applyFill="1" applyBorder="1" applyAlignment="1">
      <alignment horizontal="left" vertical="center" wrapText="1"/>
    </xf>
    <xf numFmtId="165" fontId="7" fillId="2" borderId="94" xfId="1" applyFont="1" applyFill="1" applyBorder="1" applyAlignment="1">
      <alignment horizontal="center" vertical="center"/>
    </xf>
    <xf numFmtId="165" fontId="7" fillId="5" borderId="94" xfId="1" applyFont="1" applyFill="1" applyBorder="1" applyAlignment="1">
      <alignment horizontal="center" vertical="center"/>
    </xf>
    <xf numFmtId="165" fontId="7" fillId="0" borderId="112" xfId="1" applyFont="1" applyBorder="1" applyAlignment="1">
      <alignment horizontal="center" vertical="center"/>
    </xf>
    <xf numFmtId="16" fontId="7" fillId="0" borderId="112" xfId="1" applyNumberFormat="1" applyFont="1" applyBorder="1" applyAlignment="1">
      <alignment horizontal="center" vertical="center"/>
    </xf>
    <xf numFmtId="49" fontId="7" fillId="0" borderId="112" xfId="1" applyNumberFormat="1" applyFont="1" applyBorder="1" applyAlignment="1">
      <alignment horizontal="center" vertical="center"/>
    </xf>
    <xf numFmtId="49" fontId="7" fillId="5" borderId="111" xfId="1" applyNumberFormat="1" applyFont="1" applyFill="1" applyBorder="1" applyAlignment="1">
      <alignment horizontal="center" vertical="center"/>
    </xf>
    <xf numFmtId="165" fontId="7" fillId="5" borderId="11" xfId="1" applyFont="1" applyFill="1" applyBorder="1" applyAlignment="1">
      <alignment horizontal="left" vertical="center"/>
    </xf>
    <xf numFmtId="165" fontId="7" fillId="5" borderId="11" xfId="1" applyFont="1" applyFill="1" applyBorder="1" applyAlignment="1">
      <alignment horizontal="left" vertical="center" wrapText="1"/>
    </xf>
    <xf numFmtId="49" fontId="7" fillId="3" borderId="94" xfId="1" applyNumberFormat="1" applyFont="1" applyFill="1" applyBorder="1" applyAlignment="1">
      <alignment horizontal="center" vertical="center"/>
    </xf>
    <xf numFmtId="1" fontId="7" fillId="5" borderId="119" xfId="1" applyNumberFormat="1" applyFont="1" applyFill="1" applyBorder="1" applyAlignment="1">
      <alignment horizontal="center" vertical="center"/>
    </xf>
    <xf numFmtId="165" fontId="7" fillId="5" borderId="6" xfId="1" applyFont="1" applyFill="1" applyBorder="1" applyAlignment="1">
      <alignment horizontal="left" vertical="center"/>
    </xf>
    <xf numFmtId="1" fontId="7" fillId="3" borderId="119" xfId="1" applyNumberFormat="1" applyFont="1" applyFill="1" applyBorder="1" applyAlignment="1">
      <alignment horizontal="center" vertical="center"/>
    </xf>
    <xf numFmtId="165" fontId="7" fillId="3" borderId="11" xfId="1" applyFont="1" applyFill="1" applyBorder="1" applyAlignment="1">
      <alignment horizontal="left" vertical="center" wrapText="1"/>
    </xf>
    <xf numFmtId="165" fontId="7" fillId="2" borderId="112" xfId="1" applyFont="1" applyFill="1" applyBorder="1" applyAlignment="1">
      <alignment horizontal="center" vertical="center"/>
    </xf>
    <xf numFmtId="49" fontId="7" fillId="6" borderId="111" xfId="1" applyNumberFormat="1" applyFont="1" applyFill="1" applyBorder="1" applyAlignment="1">
      <alignment horizontal="center" vertical="center"/>
    </xf>
    <xf numFmtId="49" fontId="7" fillId="5" borderId="94" xfId="1" applyNumberFormat="1" applyFont="1" applyFill="1" applyBorder="1" applyAlignment="1">
      <alignment horizontal="center" vertical="center"/>
    </xf>
    <xf numFmtId="1" fontId="7" fillId="5" borderId="94" xfId="1" applyNumberFormat="1" applyFont="1" applyFill="1" applyBorder="1" applyAlignment="1">
      <alignment horizontal="center" vertical="center"/>
    </xf>
    <xf numFmtId="165" fontId="7" fillId="0" borderId="119" xfId="1" applyFont="1" applyBorder="1" applyAlignment="1">
      <alignment horizontal="center" vertical="center"/>
    </xf>
    <xf numFmtId="16" fontId="7" fillId="0" borderId="119" xfId="1" applyNumberFormat="1" applyFont="1" applyBorder="1" applyAlignment="1">
      <alignment horizontal="center" vertical="center"/>
    </xf>
    <xf numFmtId="49" fontId="7" fillId="0" borderId="119" xfId="1" applyNumberFormat="1" applyFont="1" applyBorder="1" applyAlignment="1">
      <alignment horizontal="center" vertical="center"/>
    </xf>
    <xf numFmtId="49" fontId="7" fillId="0" borderId="136" xfId="1" applyNumberFormat="1" applyFont="1" applyBorder="1" applyAlignment="1">
      <alignment horizontal="center" vertical="center"/>
    </xf>
    <xf numFmtId="165" fontId="7" fillId="5" borderId="119" xfId="1" applyFont="1" applyFill="1" applyBorder="1" applyAlignment="1">
      <alignment horizontal="center" vertical="center"/>
    </xf>
    <xf numFmtId="16" fontId="7" fillId="2" borderId="94" xfId="1" applyNumberFormat="1" applyFont="1" applyFill="1" applyBorder="1" applyAlignment="1">
      <alignment horizontal="center" vertical="center"/>
    </xf>
    <xf numFmtId="165" fontId="7" fillId="2" borderId="6" xfId="1" applyFont="1" applyFill="1" applyBorder="1" applyAlignment="1">
      <alignment horizontal="left" vertical="center"/>
    </xf>
    <xf numFmtId="49" fontId="7" fillId="2" borderId="94" xfId="1" applyNumberFormat="1" applyFont="1" applyFill="1" applyBorder="1" applyAlignment="1">
      <alignment horizontal="center" vertical="center"/>
    </xf>
    <xf numFmtId="49" fontId="7" fillId="6" borderId="94" xfId="1" applyNumberFormat="1" applyFont="1" applyFill="1" applyBorder="1" applyAlignment="1">
      <alignment horizontal="center" vertical="center"/>
    </xf>
    <xf numFmtId="49" fontId="7" fillId="0" borderId="91" xfId="1" applyNumberFormat="1" applyFont="1" applyBorder="1" applyAlignment="1">
      <alignment horizontal="center" vertical="center" wrapText="1"/>
    </xf>
    <xf numFmtId="165" fontId="7" fillId="3" borderId="119" xfId="1" applyFont="1" applyFill="1" applyBorder="1" applyAlignment="1">
      <alignment horizontal="center" vertical="center"/>
    </xf>
    <xf numFmtId="165" fontId="7" fillId="0" borderId="111" xfId="1" applyFont="1" applyBorder="1" applyAlignment="1">
      <alignment horizontal="center" vertical="center"/>
    </xf>
    <xf numFmtId="49" fontId="7" fillId="0" borderId="111" xfId="1" applyNumberFormat="1" applyFont="1" applyBorder="1" applyAlignment="1">
      <alignment horizontal="center" vertical="center"/>
    </xf>
    <xf numFmtId="0" fontId="7" fillId="2" borderId="11" xfId="0" applyFont="1" applyFill="1" applyBorder="1" applyAlignment="1">
      <alignment horizontal="center" vertical="center"/>
    </xf>
    <xf numFmtId="0" fontId="7" fillId="2" borderId="11" xfId="0" applyFont="1" applyFill="1" applyBorder="1" applyAlignment="1">
      <alignment horizontal="left" vertical="center"/>
    </xf>
    <xf numFmtId="0" fontId="7" fillId="2" borderId="94" xfId="0" applyFont="1" applyFill="1" applyBorder="1" applyAlignment="1">
      <alignment horizontal="center" vertical="center"/>
    </xf>
    <xf numFmtId="0" fontId="7" fillId="2" borderId="11" xfId="0" applyFont="1" applyFill="1" applyBorder="1" applyAlignment="1">
      <alignment horizontal="left" vertical="center" wrapText="1"/>
    </xf>
    <xf numFmtId="49" fontId="7" fillId="2" borderId="11" xfId="0" applyNumberFormat="1" applyFont="1" applyFill="1" applyBorder="1" applyAlignment="1">
      <alignment horizontal="center" vertical="center"/>
    </xf>
    <xf numFmtId="49" fontId="7" fillId="2" borderId="94" xfId="0" applyNumberFormat="1" applyFont="1" applyFill="1" applyBorder="1" applyAlignment="1">
      <alignment horizontal="center" vertical="center"/>
    </xf>
    <xf numFmtId="2" fontId="7" fillId="2" borderId="94" xfId="1" applyNumberFormat="1" applyFont="1" applyFill="1" applyBorder="1" applyAlignment="1">
      <alignment horizontal="center" vertical="center"/>
    </xf>
    <xf numFmtId="49" fontId="10" fillId="0" borderId="11" xfId="1" applyNumberFormat="1" applyFont="1" applyBorder="1" applyAlignment="1">
      <alignment horizontal="center" vertical="center"/>
    </xf>
    <xf numFmtId="165" fontId="3" fillId="5" borderId="11" xfId="1" applyFont="1" applyFill="1" applyBorder="1" applyAlignment="1">
      <alignment horizontal="center" vertical="center" wrapText="1"/>
    </xf>
    <xf numFmtId="165" fontId="3" fillId="5" borderId="119" xfId="1" applyFont="1" applyFill="1" applyBorder="1" applyAlignment="1">
      <alignment horizontal="center" vertical="center"/>
    </xf>
    <xf numFmtId="165" fontId="3" fillId="3" borderId="166" xfId="1" applyFont="1" applyFill="1" applyBorder="1" applyAlignment="1">
      <alignment horizontal="center" wrapText="1"/>
    </xf>
    <xf numFmtId="165" fontId="3" fillId="3" borderId="153" xfId="1" applyFont="1" applyFill="1" applyBorder="1" applyAlignment="1">
      <alignment horizontal="center" wrapText="1"/>
    </xf>
    <xf numFmtId="167" fontId="27" fillId="0" borderId="166" xfId="1" applyNumberFormat="1" applyFont="1" applyBorder="1" applyAlignment="1">
      <alignment horizontal="center" wrapText="1"/>
    </xf>
    <xf numFmtId="165" fontId="5" fillId="0" borderId="165" xfId="1" applyFont="1" applyBorder="1" applyAlignment="1">
      <alignment horizontal="center" wrapText="1"/>
    </xf>
    <xf numFmtId="165" fontId="5" fillId="0" borderId="164" xfId="1" applyFont="1" applyBorder="1" applyAlignment="1">
      <alignment horizontal="center" vertical="center" wrapText="1"/>
    </xf>
    <xf numFmtId="165" fontId="3" fillId="2" borderId="0" xfId="1" applyFont="1" applyFill="1"/>
    <xf numFmtId="165" fontId="3" fillId="0" borderId="0" xfId="1" applyFont="1"/>
    <xf numFmtId="167" fontId="27" fillId="0" borderId="11" xfId="1" applyNumberFormat="1" applyFont="1" applyBorder="1" applyAlignment="1">
      <alignment horizontal="center" wrapText="1"/>
    </xf>
    <xf numFmtId="165" fontId="5" fillId="0" borderId="62" xfId="1" applyFont="1" applyBorder="1" applyAlignment="1">
      <alignment horizontal="center" wrapText="1"/>
    </xf>
    <xf numFmtId="165" fontId="5" fillId="0" borderId="17" xfId="1" applyFont="1" applyBorder="1" applyAlignment="1">
      <alignment horizontal="center" wrapText="1"/>
    </xf>
    <xf numFmtId="167" fontId="27" fillId="0" borderId="86" xfId="1" applyNumberFormat="1" applyFont="1" applyBorder="1" applyAlignment="1">
      <alignment horizontal="center" wrapText="1"/>
    </xf>
    <xf numFmtId="165" fontId="3" fillId="0" borderId="64" xfId="1" applyFont="1" applyBorder="1" applyAlignment="1">
      <alignment horizontal="center" wrapText="1"/>
    </xf>
    <xf numFmtId="165" fontId="3" fillId="0" borderId="65" xfId="1" applyFont="1" applyBorder="1" applyAlignment="1">
      <alignment horizontal="center" wrapText="1"/>
    </xf>
    <xf numFmtId="165" fontId="5" fillId="0" borderId="69" xfId="1" applyFont="1" applyBorder="1" applyAlignment="1">
      <alignment horizontal="center" wrapText="1"/>
    </xf>
    <xf numFmtId="165" fontId="7" fillId="6" borderId="11" xfId="1" applyFont="1" applyFill="1" applyBorder="1" applyAlignment="1">
      <alignment horizontal="left" vertical="center" wrapText="1"/>
    </xf>
    <xf numFmtId="165" fontId="7" fillId="6" borderId="11" xfId="1" applyFont="1" applyFill="1" applyBorder="1" applyAlignment="1">
      <alignment horizontal="left" vertical="center"/>
    </xf>
    <xf numFmtId="167" fontId="6" fillId="0" borderId="112" xfId="3" applyNumberFormat="1" applyFont="1" applyBorder="1" applyAlignment="1">
      <alignment horizontal="center" vertical="center" wrapText="1"/>
    </xf>
    <xf numFmtId="167" fontId="6" fillId="0" borderId="114" xfId="3" applyNumberFormat="1" applyFont="1" applyBorder="1" applyAlignment="1">
      <alignment horizontal="center" vertical="center" wrapText="1"/>
    </xf>
    <xf numFmtId="49" fontId="7" fillId="5" borderId="12" xfId="1" applyNumberFormat="1" applyFont="1" applyFill="1" applyBorder="1" applyAlignment="1">
      <alignment horizontal="center" vertical="center"/>
    </xf>
    <xf numFmtId="0" fontId="44" fillId="0" borderId="0" xfId="0" applyFont="1"/>
    <xf numFmtId="165" fontId="7" fillId="0" borderId="0" xfId="15" applyFont="1" applyAlignment="1">
      <alignment vertical="center"/>
    </xf>
    <xf numFmtId="49" fontId="7" fillId="0" borderId="59" xfId="1" applyNumberFormat="1" applyFont="1" applyBorder="1" applyAlignment="1">
      <alignment horizontal="center" vertical="center"/>
    </xf>
    <xf numFmtId="16" fontId="7" fillId="0" borderId="0" xfId="1" applyNumberFormat="1" applyFont="1" applyAlignment="1">
      <alignment horizontal="center" vertical="center"/>
    </xf>
    <xf numFmtId="165" fontId="7" fillId="0" borderId="0" xfId="1" applyFont="1" applyAlignment="1">
      <alignment horizontal="left" vertical="center" wrapText="1"/>
    </xf>
    <xf numFmtId="165" fontId="7" fillId="0" borderId="0" xfId="1" applyFont="1" applyAlignment="1">
      <alignment horizontal="center" vertical="center"/>
    </xf>
    <xf numFmtId="0" fontId="7" fillId="0" borderId="0" xfId="0" applyFont="1" applyAlignment="1">
      <alignment horizontal="left" vertical="center"/>
    </xf>
    <xf numFmtId="0" fontId="49" fillId="0" borderId="0" xfId="0" applyFont="1"/>
    <xf numFmtId="0" fontId="49" fillId="0" borderId="0" xfId="0" applyFont="1" applyAlignment="1">
      <alignment horizontal="center"/>
    </xf>
    <xf numFmtId="165" fontId="5" fillId="0" borderId="0" xfId="1" applyFont="1" applyAlignment="1">
      <alignment vertical="center" wrapText="1"/>
    </xf>
    <xf numFmtId="165" fontId="5" fillId="0" borderId="0" xfId="1" applyFont="1" applyAlignment="1">
      <alignment vertical="center"/>
    </xf>
    <xf numFmtId="166" fontId="6" fillId="0" borderId="0" xfId="1" applyNumberFormat="1" applyFont="1" applyAlignment="1">
      <alignment vertical="center"/>
    </xf>
    <xf numFmtId="165" fontId="3" fillId="0" borderId="0" xfId="1" applyFont="1" applyAlignment="1">
      <alignment vertical="center" wrapText="1"/>
    </xf>
    <xf numFmtId="49" fontId="4" fillId="0" borderId="0" xfId="1" applyNumberFormat="1" applyFont="1" applyAlignment="1">
      <alignment vertical="top" wrapText="1"/>
    </xf>
    <xf numFmtId="1" fontId="7" fillId="0" borderId="0" xfId="1" applyNumberFormat="1" applyFont="1" applyAlignment="1">
      <alignment horizontal="center" vertical="center"/>
    </xf>
    <xf numFmtId="49" fontId="10" fillId="0" borderId="0" xfId="1" applyNumberFormat="1" applyFont="1" applyAlignment="1">
      <alignment horizontal="center" vertical="center" wrapText="1"/>
    </xf>
    <xf numFmtId="49" fontId="7" fillId="0" borderId="180" xfId="1" applyNumberFormat="1" applyFont="1" applyBorder="1" applyAlignment="1">
      <alignment horizontal="center" vertical="center"/>
    </xf>
    <xf numFmtId="16" fontId="7" fillId="0" borderId="180" xfId="1" applyNumberFormat="1" applyFont="1" applyBorder="1" applyAlignment="1">
      <alignment horizontal="center" vertical="center"/>
    </xf>
    <xf numFmtId="165" fontId="7" fillId="0" borderId="180" xfId="1" applyFont="1" applyBorder="1" applyAlignment="1">
      <alignment horizontal="center" vertical="center"/>
    </xf>
    <xf numFmtId="49" fontId="7" fillId="0" borderId="0" xfId="1" applyNumberFormat="1" applyFont="1" applyAlignment="1">
      <alignment horizontal="center" vertical="center"/>
    </xf>
    <xf numFmtId="165" fontId="7" fillId="0" borderId="0" xfId="1" applyFont="1" applyAlignment="1">
      <alignment horizontal="left" vertical="center"/>
    </xf>
    <xf numFmtId="165" fontId="7" fillId="0" borderId="0" xfId="1" applyFont="1" applyAlignment="1">
      <alignment horizontal="center" vertical="center" wrapText="1"/>
    </xf>
    <xf numFmtId="1" fontId="7" fillId="0" borderId="0" xfId="0" applyNumberFormat="1" applyFont="1" applyAlignment="1">
      <alignment horizontal="center" vertical="center"/>
    </xf>
    <xf numFmtId="165" fontId="10" fillId="0" borderId="0" xfId="1" applyFont="1" applyAlignment="1">
      <alignment horizontal="center" vertical="center" wrapText="1"/>
    </xf>
    <xf numFmtId="165" fontId="7" fillId="6" borderId="6" xfId="1" applyFont="1" applyFill="1" applyBorder="1" applyAlignment="1">
      <alignment horizontal="left" vertical="center" wrapText="1"/>
    </xf>
    <xf numFmtId="165" fontId="7" fillId="6" borderId="94" xfId="1" applyFont="1" applyFill="1" applyBorder="1" applyAlignment="1">
      <alignment horizontal="center" vertical="center"/>
    </xf>
    <xf numFmtId="165" fontId="5" fillId="0" borderId="185" xfId="1" applyFont="1" applyBorder="1" applyAlignment="1">
      <alignment horizontal="center" wrapText="1"/>
    </xf>
    <xf numFmtId="165" fontId="7" fillId="0" borderId="123" xfId="1" applyFont="1" applyBorder="1" applyAlignment="1">
      <alignment horizontal="left" vertical="top" wrapText="1"/>
    </xf>
    <xf numFmtId="167" fontId="27" fillId="0" borderId="0" xfId="1" applyNumberFormat="1" applyFont="1" applyAlignment="1">
      <alignment horizontal="center" wrapText="1"/>
    </xf>
    <xf numFmtId="165" fontId="5" fillId="0" borderId="163" xfId="1" applyFont="1" applyBorder="1" applyAlignment="1">
      <alignment horizontal="center" wrapText="1"/>
    </xf>
    <xf numFmtId="167" fontId="27" fillId="0" borderId="106" xfId="1" applyNumberFormat="1" applyFont="1" applyBorder="1" applyAlignment="1">
      <alignment horizontal="center" wrapText="1"/>
    </xf>
    <xf numFmtId="165" fontId="7" fillId="0" borderId="23" xfId="1" applyFont="1" applyBorder="1" applyAlignment="1">
      <alignment horizontal="left" vertical="center"/>
    </xf>
    <xf numFmtId="165" fontId="7" fillId="0" borderId="122" xfId="1" applyFont="1" applyBorder="1" applyAlignment="1">
      <alignment horizontal="left" vertical="center"/>
    </xf>
    <xf numFmtId="165" fontId="7" fillId="5" borderId="180" xfId="1" applyFont="1" applyFill="1" applyBorder="1" applyAlignment="1">
      <alignment horizontal="center" vertical="center"/>
    </xf>
    <xf numFmtId="165" fontId="7" fillId="2" borderId="180" xfId="1" applyFont="1" applyFill="1" applyBorder="1" applyAlignment="1">
      <alignment horizontal="center" vertical="center"/>
    </xf>
    <xf numFmtId="165" fontId="7" fillId="0" borderId="12" xfId="1" applyFont="1" applyBorder="1" applyAlignment="1">
      <alignment horizontal="center"/>
    </xf>
    <xf numFmtId="1" fontId="7" fillId="3" borderId="180" xfId="1" applyNumberFormat="1" applyFont="1" applyFill="1" applyBorder="1" applyAlignment="1">
      <alignment horizontal="center" vertical="center"/>
    </xf>
    <xf numFmtId="165" fontId="7" fillId="6" borderId="180" xfId="1" applyFont="1" applyFill="1" applyBorder="1" applyAlignment="1">
      <alignment horizontal="center" vertical="center"/>
    </xf>
    <xf numFmtId="49" fontId="7" fillId="6" borderId="180" xfId="1" applyNumberFormat="1" applyFont="1" applyFill="1" applyBorder="1" applyAlignment="1">
      <alignment horizontal="center" vertical="center"/>
    </xf>
    <xf numFmtId="49" fontId="45" fillId="0" borderId="0" xfId="16" applyNumberFormat="1" applyFont="1" applyBorder="1" applyAlignment="1">
      <alignment horizontal="left" vertical="center"/>
    </xf>
    <xf numFmtId="49" fontId="45" fillId="0" borderId="0" xfId="16" applyNumberFormat="1" applyFont="1" applyFill="1" applyBorder="1" applyAlignment="1">
      <alignment horizontal="left" vertical="center"/>
    </xf>
    <xf numFmtId="49" fontId="43" fillId="0" borderId="0" xfId="16" applyNumberFormat="1" applyFill="1" applyBorder="1" applyAlignment="1">
      <alignment horizontal="left" vertical="center"/>
    </xf>
    <xf numFmtId="165" fontId="53" fillId="0" borderId="0" xfId="15" applyFont="1" applyAlignment="1">
      <alignment vertical="center"/>
    </xf>
    <xf numFmtId="49" fontId="54" fillId="0" borderId="0" xfId="15" applyNumberFormat="1" applyFont="1" applyAlignment="1">
      <alignment horizontal="left" vertical="center"/>
    </xf>
    <xf numFmtId="0" fontId="55" fillId="0" borderId="0" xfId="0" applyFont="1"/>
    <xf numFmtId="167" fontId="30" fillId="0" borderId="79" xfId="5" applyNumberFormat="1" applyFont="1" applyBorder="1" applyAlignment="1">
      <alignment horizontal="center" vertical="center"/>
    </xf>
    <xf numFmtId="0" fontId="22" fillId="0" borderId="11" xfId="5" applyFont="1" applyBorder="1" applyAlignment="1">
      <alignment vertical="center"/>
    </xf>
    <xf numFmtId="0" fontId="22" fillId="0" borderId="64" xfId="5" applyFont="1" applyBorder="1" applyAlignment="1">
      <alignment vertical="center"/>
    </xf>
    <xf numFmtId="0" fontId="22" fillId="0" borderId="0" xfId="5" applyFont="1" applyAlignment="1">
      <alignment horizontal="left" vertical="center" wrapText="1"/>
    </xf>
    <xf numFmtId="0" fontId="5" fillId="0" borderId="76" xfId="5" applyFont="1" applyBorder="1" applyAlignment="1">
      <alignment horizontal="center" vertical="center"/>
    </xf>
    <xf numFmtId="0" fontId="22" fillId="0" borderId="0" xfId="5" applyFont="1" applyAlignment="1">
      <alignment vertical="center"/>
    </xf>
    <xf numFmtId="0" fontId="23" fillId="0" borderId="0" xfId="21"/>
    <xf numFmtId="166" fontId="27" fillId="0" borderId="0" xfId="22" applyNumberFormat="1" applyFont="1" applyAlignment="1">
      <alignment horizontal="center" vertical="center"/>
    </xf>
    <xf numFmtId="0" fontId="5" fillId="0" borderId="206" xfId="5" applyFont="1" applyBorder="1" applyAlignment="1">
      <alignment horizontal="center" vertical="center"/>
    </xf>
    <xf numFmtId="0" fontId="5" fillId="0" borderId="207" xfId="5" applyFont="1" applyBorder="1" applyAlignment="1">
      <alignment horizontal="center" vertical="center"/>
    </xf>
    <xf numFmtId="0" fontId="5" fillId="0" borderId="74" xfId="5" applyFont="1" applyBorder="1" applyAlignment="1">
      <alignment horizontal="center" vertical="center"/>
    </xf>
    <xf numFmtId="0" fontId="5" fillId="0" borderId="210" xfId="5" applyFont="1" applyBorder="1" applyAlignment="1">
      <alignment horizontal="center" vertical="center" wrapText="1"/>
    </xf>
    <xf numFmtId="167" fontId="30" fillId="0" borderId="11" xfId="5" applyNumberFormat="1" applyFont="1" applyBorder="1" applyAlignment="1">
      <alignment horizontal="center" vertical="center"/>
    </xf>
    <xf numFmtId="167" fontId="30" fillId="0" borderId="64" xfId="5" applyNumberFormat="1" applyFont="1" applyBorder="1" applyAlignment="1">
      <alignment horizontal="center" vertical="center"/>
    </xf>
    <xf numFmtId="165" fontId="5" fillId="0" borderId="104" xfId="1" applyFont="1" applyBorder="1" applyAlignment="1">
      <alignment horizontal="center" vertical="center" wrapText="1"/>
    </xf>
    <xf numFmtId="167" fontId="30" fillId="0" borderId="2" xfId="5" applyNumberFormat="1" applyFont="1" applyBorder="1" applyAlignment="1">
      <alignment horizontal="center" vertical="center"/>
    </xf>
    <xf numFmtId="165" fontId="7" fillId="0" borderId="0" xfId="1" applyFont="1" applyAlignment="1">
      <alignment vertical="center"/>
    </xf>
    <xf numFmtId="16" fontId="7" fillId="0" borderId="111" xfId="1" applyNumberFormat="1" applyFont="1" applyBorder="1" applyAlignment="1">
      <alignment horizontal="center" vertical="center"/>
    </xf>
    <xf numFmtId="49" fontId="7" fillId="0" borderId="6" xfId="1" applyNumberFormat="1" applyFont="1" applyBorder="1" applyAlignment="1">
      <alignment horizontal="center" vertical="center"/>
    </xf>
    <xf numFmtId="165" fontId="7" fillId="0" borderId="223" xfId="1" applyFont="1" applyBorder="1" applyAlignment="1">
      <alignment horizontal="left" vertical="center"/>
    </xf>
    <xf numFmtId="49" fontId="7" fillId="0" borderId="223" xfId="1" applyNumberFormat="1" applyFont="1" applyBorder="1" applyAlignment="1">
      <alignment horizontal="center" vertical="center"/>
    </xf>
    <xf numFmtId="49" fontId="7" fillId="0" borderId="231" xfId="1" applyNumberFormat="1" applyFont="1" applyBorder="1" applyAlignment="1">
      <alignment horizontal="center" vertical="center"/>
    </xf>
    <xf numFmtId="16" fontId="7" fillId="0" borderId="231" xfId="1" applyNumberFormat="1" applyFont="1" applyBorder="1" applyAlignment="1">
      <alignment horizontal="center" vertical="center"/>
    </xf>
    <xf numFmtId="165" fontId="7" fillId="0" borderId="223" xfId="1" applyFont="1" applyBorder="1" applyAlignment="1">
      <alignment horizontal="left" vertical="center" wrapText="1"/>
    </xf>
    <xf numFmtId="165" fontId="7" fillId="0" borderId="231" xfId="1" applyFont="1" applyBorder="1" applyAlignment="1">
      <alignment horizontal="center" vertical="center"/>
    </xf>
    <xf numFmtId="165" fontId="7" fillId="5" borderId="223" xfId="1" applyFont="1" applyFill="1" applyBorder="1" applyAlignment="1">
      <alignment horizontal="left" vertical="center" wrapText="1"/>
    </xf>
    <xf numFmtId="165" fontId="7" fillId="5" borderId="231" xfId="1" applyFont="1" applyFill="1" applyBorder="1" applyAlignment="1">
      <alignment horizontal="center" vertical="center"/>
    </xf>
    <xf numFmtId="165" fontId="7" fillId="5" borderId="234" xfId="1" applyFont="1" applyFill="1" applyBorder="1" applyAlignment="1">
      <alignment horizontal="center" vertical="center"/>
    </xf>
    <xf numFmtId="165" fontId="5" fillId="0" borderId="97" xfId="1" applyFont="1" applyBorder="1" applyAlignment="1">
      <alignment vertical="center" wrapText="1"/>
    </xf>
    <xf numFmtId="49" fontId="45" fillId="0" borderId="11" xfId="16" applyNumberFormat="1" applyFont="1" applyFill="1" applyBorder="1" applyAlignment="1">
      <alignment horizontal="left" vertical="center"/>
    </xf>
    <xf numFmtId="0" fontId="43" fillId="0" borderId="0" xfId="16" applyFill="1"/>
    <xf numFmtId="0" fontId="44" fillId="0" borderId="11" xfId="0" applyFont="1" applyBorder="1"/>
    <xf numFmtId="49" fontId="7" fillId="3" borderId="112" xfId="1" applyNumberFormat="1" applyFont="1" applyFill="1" applyBorder="1" applyAlignment="1">
      <alignment horizontal="center" vertical="center"/>
    </xf>
    <xf numFmtId="0" fontId="43" fillId="0" borderId="11" xfId="16" applyBorder="1" applyAlignment="1">
      <alignment vertical="center" wrapText="1"/>
    </xf>
    <xf numFmtId="0" fontId="47" fillId="0" borderId="11" xfId="0" applyFont="1" applyBorder="1"/>
    <xf numFmtId="0" fontId="43" fillId="0" borderId="11" xfId="16" applyBorder="1" applyAlignment="1">
      <alignment vertical="center"/>
    </xf>
    <xf numFmtId="49" fontId="52" fillId="0" borderId="0" xfId="16" applyNumberFormat="1" applyFont="1" applyFill="1" applyBorder="1" applyAlignment="1">
      <alignment horizontal="left" vertical="center"/>
    </xf>
    <xf numFmtId="49" fontId="7" fillId="0" borderId="11" xfId="26" applyNumberFormat="1" applyFont="1" applyBorder="1" applyAlignment="1">
      <alignment horizontal="center" vertical="center"/>
    </xf>
    <xf numFmtId="49" fontId="7" fillId="0" borderId="12" xfId="26" applyNumberFormat="1" applyFont="1" applyBorder="1" applyAlignment="1">
      <alignment horizontal="center" vertical="center"/>
    </xf>
    <xf numFmtId="0" fontId="7" fillId="0" borderId="12" xfId="26" applyFont="1" applyBorder="1" applyAlignment="1">
      <alignment horizontal="center" vertical="center"/>
    </xf>
    <xf numFmtId="49" fontId="7" fillId="0" borderId="50" xfId="26" applyNumberFormat="1" applyFont="1" applyBorder="1" applyAlignment="1">
      <alignment horizontal="center" vertical="center"/>
    </xf>
    <xf numFmtId="0" fontId="7" fillId="0" borderId="50" xfId="26" applyFont="1" applyBorder="1" applyAlignment="1">
      <alignment horizontal="center" vertical="center"/>
    </xf>
    <xf numFmtId="165" fontId="3" fillId="0" borderId="42" xfId="1" applyFont="1" applyBorder="1" applyAlignment="1">
      <alignment vertical="center"/>
    </xf>
    <xf numFmtId="0" fontId="5" fillId="0" borderId="239" xfId="5" applyFont="1" applyBorder="1" applyAlignment="1">
      <alignment horizontal="left" vertical="center"/>
    </xf>
    <xf numFmtId="0" fontId="22" fillId="0" borderId="240" xfId="5" applyFont="1" applyBorder="1" applyAlignment="1">
      <alignment horizontal="left" vertical="center"/>
    </xf>
    <xf numFmtId="49" fontId="7" fillId="5" borderId="11" xfId="1" applyNumberFormat="1" applyFont="1" applyFill="1" applyBorder="1" applyAlignment="1">
      <alignment horizontal="center" vertical="center"/>
    </xf>
    <xf numFmtId="49" fontId="7" fillId="5" borderId="180" xfId="1" applyNumberFormat="1" applyFont="1" applyFill="1" applyBorder="1" applyAlignment="1">
      <alignment horizontal="center" vertical="center"/>
    </xf>
    <xf numFmtId="16" fontId="7" fillId="5" borderId="180" xfId="1" applyNumberFormat="1" applyFont="1" applyFill="1" applyBorder="1" applyAlignment="1">
      <alignment horizontal="center" vertical="center"/>
    </xf>
    <xf numFmtId="1" fontId="7" fillId="5" borderId="180" xfId="1" applyNumberFormat="1" applyFont="1" applyFill="1" applyBorder="1" applyAlignment="1">
      <alignment horizontal="center" vertical="center"/>
    </xf>
    <xf numFmtId="165" fontId="13" fillId="0" borderId="0" xfId="1" applyFont="1" applyAlignment="1">
      <alignment horizontal="center" vertical="center" wrapText="1"/>
    </xf>
    <xf numFmtId="166" fontId="6" fillId="0" borderId="8" xfId="1" applyNumberFormat="1" applyFont="1" applyBorder="1" applyAlignment="1">
      <alignment horizontal="center" vertical="center"/>
    </xf>
    <xf numFmtId="166" fontId="6" fillId="0" borderId="66" xfId="1" applyNumberFormat="1" applyFont="1" applyBorder="1" applyAlignment="1">
      <alignment horizontal="center" vertical="center"/>
    </xf>
    <xf numFmtId="166" fontId="6" fillId="0" borderId="0" xfId="1" applyNumberFormat="1" applyFont="1" applyAlignment="1">
      <alignment horizontal="center" vertical="center"/>
    </xf>
    <xf numFmtId="16" fontId="7" fillId="2" borderId="111" xfId="1" applyNumberFormat="1" applyFont="1" applyFill="1" applyBorder="1" applyAlignment="1">
      <alignment horizontal="center" vertical="center"/>
    </xf>
    <xf numFmtId="1" fontId="7" fillId="2" borderId="119" xfId="1" applyNumberFormat="1" applyFont="1" applyFill="1" applyBorder="1" applyAlignment="1">
      <alignment horizontal="center" vertical="center"/>
    </xf>
    <xf numFmtId="0" fontId="17" fillId="0" borderId="0" xfId="0" applyFont="1" applyAlignment="1">
      <alignment vertical="top" wrapText="1"/>
    </xf>
    <xf numFmtId="0" fontId="43" fillId="0" borderId="0" xfId="16"/>
    <xf numFmtId="49" fontId="7" fillId="0" borderId="245" xfId="1" applyNumberFormat="1" applyFont="1" applyBorder="1" applyAlignment="1">
      <alignment horizontal="center" vertical="center"/>
    </xf>
    <xf numFmtId="16" fontId="7" fillId="0" borderId="245" xfId="1" applyNumberFormat="1" applyFont="1" applyBorder="1" applyAlignment="1">
      <alignment horizontal="center" vertical="center"/>
    </xf>
    <xf numFmtId="0" fontId="5" fillId="5" borderId="82" xfId="5" applyFont="1" applyFill="1" applyBorder="1" applyAlignment="1">
      <alignment horizontal="left" vertical="center"/>
    </xf>
    <xf numFmtId="0" fontId="22" fillId="5" borderId="83" xfId="5" applyFont="1" applyFill="1" applyBorder="1" applyAlignment="1">
      <alignment horizontal="left" vertical="center"/>
    </xf>
    <xf numFmtId="3" fontId="22" fillId="5" borderId="83" xfId="5" applyNumberFormat="1" applyFont="1" applyFill="1" applyBorder="1" applyAlignment="1">
      <alignment horizontal="center" vertical="center"/>
    </xf>
    <xf numFmtId="0" fontId="22" fillId="5" borderId="83" xfId="5" applyFont="1" applyFill="1" applyBorder="1" applyAlignment="1">
      <alignment horizontal="center" vertical="center"/>
    </xf>
    <xf numFmtId="3" fontId="22" fillId="5" borderId="84" xfId="5" applyNumberFormat="1" applyFont="1" applyFill="1" applyBorder="1" applyAlignment="1">
      <alignment horizontal="right" vertical="center"/>
    </xf>
    <xf numFmtId="0" fontId="22" fillId="5" borderId="83" xfId="5" applyFont="1" applyFill="1" applyBorder="1" applyAlignment="1">
      <alignment horizontal="left" vertical="center" wrapText="1"/>
    </xf>
    <xf numFmtId="165" fontId="67" fillId="0" borderId="11" xfId="1" applyFont="1" applyBorder="1" applyAlignment="1">
      <alignment horizontal="left" vertical="center" wrapText="1"/>
    </xf>
    <xf numFmtId="165" fontId="67" fillId="0" borderId="12" xfId="1" applyFont="1" applyBorder="1" applyAlignment="1">
      <alignment horizontal="center" vertical="center"/>
    </xf>
    <xf numFmtId="165" fontId="3" fillId="0" borderId="246" xfId="1" applyFont="1" applyBorder="1" applyAlignment="1">
      <alignment vertical="center"/>
    </xf>
    <xf numFmtId="49" fontId="7" fillId="2" borderId="11" xfId="1" applyNumberFormat="1" applyFont="1" applyFill="1" applyBorder="1" applyAlignment="1">
      <alignment horizontal="left" vertical="center"/>
    </xf>
    <xf numFmtId="49" fontId="7" fillId="0" borderId="8" xfId="1" applyNumberFormat="1" applyFont="1" applyBorder="1" applyAlignment="1">
      <alignment vertical="center"/>
    </xf>
    <xf numFmtId="49" fontId="7" fillId="0" borderId="66" xfId="1" applyNumberFormat="1" applyFont="1" applyBorder="1" applyAlignment="1">
      <alignment vertical="center"/>
    </xf>
    <xf numFmtId="49" fontId="7" fillId="0" borderId="20" xfId="1" applyNumberFormat="1" applyFont="1" applyBorder="1" applyAlignment="1">
      <alignment vertical="center"/>
    </xf>
    <xf numFmtId="49" fontId="7" fillId="0" borderId="67" xfId="1" applyNumberFormat="1" applyFont="1" applyBorder="1" applyAlignment="1">
      <alignment vertical="center"/>
    </xf>
    <xf numFmtId="49" fontId="7" fillId="2" borderId="245" xfId="1" applyNumberFormat="1" applyFont="1" applyFill="1" applyBorder="1" applyAlignment="1">
      <alignment horizontal="center" vertical="center"/>
    </xf>
    <xf numFmtId="165" fontId="7" fillId="2" borderId="245" xfId="1" applyFont="1" applyFill="1" applyBorder="1" applyAlignment="1">
      <alignment horizontal="center" vertical="center"/>
    </xf>
    <xf numFmtId="49" fontId="7" fillId="0" borderId="9" xfId="1" applyNumberFormat="1" applyFont="1" applyBorder="1" applyAlignment="1">
      <alignment horizontal="center" vertical="center"/>
    </xf>
    <xf numFmtId="165" fontId="7" fillId="0" borderId="9" xfId="1" applyFont="1" applyBorder="1" applyAlignment="1">
      <alignment horizontal="left" vertical="center" wrapText="1"/>
    </xf>
    <xf numFmtId="0" fontId="43" fillId="0" borderId="0" xfId="16" applyAlignment="1">
      <alignment horizontal="left"/>
    </xf>
    <xf numFmtId="165" fontId="4" fillId="2" borderId="0" xfId="1" applyFont="1" applyFill="1" applyAlignment="1">
      <alignment horizontal="center" vertical="top" wrapText="1"/>
    </xf>
    <xf numFmtId="165" fontId="7" fillId="0" borderId="23" xfId="1" applyFont="1" applyBorder="1" applyAlignment="1">
      <alignment vertical="center"/>
    </xf>
    <xf numFmtId="165" fontId="7" fillId="0" borderId="24" xfId="1" applyFont="1" applyBorder="1" applyAlignment="1">
      <alignment vertical="center"/>
    </xf>
    <xf numFmtId="49" fontId="7" fillId="0" borderId="11" xfId="1" applyNumberFormat="1" applyFont="1" applyBorder="1" applyAlignment="1">
      <alignment horizontal="left" vertical="center"/>
    </xf>
    <xf numFmtId="165" fontId="7" fillId="0" borderId="10" xfId="1" applyFont="1" applyBorder="1" applyAlignment="1">
      <alignment horizontal="center" vertical="center"/>
    </xf>
    <xf numFmtId="165" fontId="7" fillId="0" borderId="22" xfId="1" applyFont="1" applyBorder="1" applyAlignment="1">
      <alignment vertical="center"/>
    </xf>
    <xf numFmtId="165" fontId="7" fillId="2" borderId="0" xfId="1" applyFont="1" applyFill="1" applyAlignment="1">
      <alignment horizontal="center" vertical="center"/>
    </xf>
    <xf numFmtId="165" fontId="3" fillId="0" borderId="0" xfId="1" applyFont="1" applyAlignment="1">
      <alignment vertical="top" wrapText="1"/>
    </xf>
    <xf numFmtId="3" fontId="7" fillId="0" borderId="12" xfId="1" applyNumberFormat="1" applyFont="1" applyBorder="1" applyAlignment="1">
      <alignment horizontal="center" vertical="center"/>
    </xf>
    <xf numFmtId="49" fontId="7" fillId="0" borderId="0" xfId="1" applyNumberFormat="1" applyFont="1" applyAlignment="1">
      <alignment vertical="center"/>
    </xf>
    <xf numFmtId="165" fontId="7" fillId="2" borderId="0" xfId="1" applyFont="1" applyFill="1" applyAlignment="1">
      <alignment horizontal="left" vertical="center"/>
    </xf>
    <xf numFmtId="16" fontId="7" fillId="2" borderId="0" xfId="1" applyNumberFormat="1" applyFont="1" applyFill="1" applyAlignment="1">
      <alignment horizontal="center" vertical="center"/>
    </xf>
    <xf numFmtId="165" fontId="7" fillId="2" borderId="0" xfId="1" applyFont="1" applyFill="1" applyAlignment="1">
      <alignment horizontal="left" vertical="center" wrapText="1"/>
    </xf>
    <xf numFmtId="1" fontId="7" fillId="2" borderId="0" xfId="1" applyNumberFormat="1" applyFont="1" applyFill="1" applyAlignment="1">
      <alignment horizontal="center" vertical="center"/>
    </xf>
    <xf numFmtId="166" fontId="64" fillId="0" borderId="0" xfId="1" applyNumberFormat="1" applyFont="1" applyAlignment="1">
      <alignment horizontal="center" vertical="center"/>
    </xf>
    <xf numFmtId="49" fontId="7" fillId="0" borderId="0" xfId="2" applyNumberFormat="1" applyFont="1" applyAlignment="1">
      <alignment horizontal="center" vertical="center"/>
    </xf>
    <xf numFmtId="49" fontId="4" fillId="5" borderId="80" xfId="1" applyNumberFormat="1" applyFont="1" applyFill="1" applyBorder="1" applyAlignment="1">
      <alignment horizontal="center" vertical="top" wrapText="1"/>
    </xf>
    <xf numFmtId="0" fontId="68" fillId="5" borderId="80" xfId="0" applyFont="1" applyFill="1" applyBorder="1" applyAlignment="1">
      <alignment horizontal="center"/>
    </xf>
    <xf numFmtId="0" fontId="68" fillId="0" borderId="0" xfId="0" applyFont="1"/>
    <xf numFmtId="0" fontId="68" fillId="0" borderId="0" xfId="0" applyFont="1" applyAlignment="1">
      <alignment horizontal="center"/>
    </xf>
    <xf numFmtId="0" fontId="68" fillId="0" borderId="0" xfId="0" applyFont="1" applyAlignment="1">
      <alignment horizontal="center" vertical="top"/>
    </xf>
    <xf numFmtId="0" fontId="68" fillId="5" borderId="80" xfId="0" applyFont="1" applyFill="1" applyBorder="1" applyAlignment="1">
      <alignment horizontal="center" vertical="center"/>
    </xf>
    <xf numFmtId="49" fontId="4" fillId="0" borderId="0" xfId="1" applyNumberFormat="1" applyFont="1" applyAlignment="1">
      <alignment horizontal="center" vertical="center" wrapText="1"/>
    </xf>
    <xf numFmtId="49" fontId="4" fillId="0" borderId="79" xfId="1" applyNumberFormat="1" applyFont="1" applyBorder="1" applyAlignment="1">
      <alignment horizontal="center" vertical="top" wrapText="1"/>
    </xf>
    <xf numFmtId="165" fontId="7" fillId="0" borderId="5" xfId="1" applyFont="1" applyBorder="1" applyAlignment="1">
      <alignment horizontal="center" vertical="center"/>
    </xf>
    <xf numFmtId="0" fontId="0" fillId="0" borderId="205" xfId="0" applyBorder="1"/>
    <xf numFmtId="49" fontId="4" fillId="0" borderId="77" xfId="1" applyNumberFormat="1" applyFont="1" applyBorder="1" applyAlignment="1">
      <alignment horizontal="center" vertical="top" wrapText="1"/>
    </xf>
    <xf numFmtId="0" fontId="68" fillId="0" borderId="0" xfId="0" applyFont="1" applyAlignment="1">
      <alignment horizontal="center" vertical="center"/>
    </xf>
    <xf numFmtId="165" fontId="3" fillId="0" borderId="74" xfId="1" applyFont="1" applyBorder="1" applyAlignment="1">
      <alignment horizontal="left" vertical="top" wrapText="1"/>
    </xf>
    <xf numFmtId="0" fontId="68" fillId="5" borderId="251" xfId="0" applyFont="1" applyFill="1" applyBorder="1" applyAlignment="1">
      <alignment horizontal="center"/>
    </xf>
    <xf numFmtId="165" fontId="7" fillId="0" borderId="122" xfId="1" applyFont="1" applyBorder="1" applyAlignment="1">
      <alignment vertical="center"/>
    </xf>
    <xf numFmtId="165" fontId="4" fillId="0" borderId="0" xfId="1" applyFont="1" applyAlignment="1">
      <alignment vertical="top" wrapText="1"/>
    </xf>
    <xf numFmtId="3" fontId="7" fillId="2" borderId="94" xfId="1" applyNumberFormat="1" applyFont="1" applyFill="1" applyBorder="1" applyAlignment="1">
      <alignment horizontal="center" vertical="center"/>
    </xf>
    <xf numFmtId="3" fontId="7" fillId="2" borderId="12" xfId="1" applyNumberFormat="1" applyFont="1" applyFill="1" applyBorder="1" applyAlignment="1">
      <alignment horizontal="center" vertical="center"/>
    </xf>
    <xf numFmtId="0" fontId="68" fillId="5" borderId="254" xfId="0" applyFont="1" applyFill="1" applyBorder="1" applyAlignment="1">
      <alignment horizontal="center" vertical="center"/>
    </xf>
    <xf numFmtId="165" fontId="3" fillId="0" borderId="9" xfId="1" applyFont="1" applyBorder="1" applyAlignment="1">
      <alignment vertical="top" wrapText="1"/>
    </xf>
    <xf numFmtId="165" fontId="3" fillId="0" borderId="257" xfId="1" applyFont="1" applyBorder="1" applyAlignment="1">
      <alignment vertical="center"/>
    </xf>
    <xf numFmtId="49" fontId="3" fillId="0" borderId="257" xfId="1" applyNumberFormat="1" applyFont="1" applyBorder="1" applyAlignment="1">
      <alignment vertical="center"/>
    </xf>
    <xf numFmtId="16" fontId="7" fillId="0" borderId="5" xfId="1" applyNumberFormat="1" applyFont="1" applyBorder="1" applyAlignment="1">
      <alignment horizontal="center" vertical="center"/>
    </xf>
    <xf numFmtId="49" fontId="7" fillId="2" borderId="180" xfId="1" applyNumberFormat="1" applyFont="1" applyFill="1" applyBorder="1" applyAlignment="1">
      <alignment horizontal="center" vertical="center"/>
    </xf>
    <xf numFmtId="16" fontId="7" fillId="2" borderId="180" xfId="1" applyNumberFormat="1" applyFont="1" applyFill="1" applyBorder="1" applyAlignment="1">
      <alignment horizontal="center" vertical="center"/>
    </xf>
    <xf numFmtId="1" fontId="7" fillId="2" borderId="180" xfId="1" applyNumberFormat="1" applyFont="1" applyFill="1" applyBorder="1" applyAlignment="1">
      <alignment horizontal="center" vertical="center"/>
    </xf>
    <xf numFmtId="1" fontId="7" fillId="2" borderId="12" xfId="1" applyNumberFormat="1" applyFont="1" applyFill="1" applyBorder="1" applyAlignment="1">
      <alignment horizontal="center" vertical="center"/>
    </xf>
    <xf numFmtId="0" fontId="0" fillId="2" borderId="0" xfId="0" applyFill="1"/>
    <xf numFmtId="49" fontId="5" fillId="0" borderId="1" xfId="1" applyNumberFormat="1" applyFont="1" applyBorder="1" applyAlignment="1">
      <alignment horizontal="center" vertical="center" wrapText="1"/>
    </xf>
    <xf numFmtId="49" fontId="7" fillId="2" borderId="8" xfId="1" applyNumberFormat="1" applyFont="1" applyFill="1" applyBorder="1" applyAlignment="1">
      <alignment horizontal="center" vertical="center"/>
    </xf>
    <xf numFmtId="49" fontId="7" fillId="2" borderId="66" xfId="1" applyNumberFormat="1" applyFont="1" applyFill="1" applyBorder="1" applyAlignment="1">
      <alignment horizontal="center" vertical="center"/>
    </xf>
    <xf numFmtId="49" fontId="7" fillId="2" borderId="20" xfId="1" applyNumberFormat="1" applyFont="1" applyFill="1" applyBorder="1" applyAlignment="1">
      <alignment horizontal="center" vertical="center"/>
    </xf>
    <xf numFmtId="49" fontId="7" fillId="2" borderId="67" xfId="1" applyNumberFormat="1" applyFont="1" applyFill="1" applyBorder="1" applyAlignment="1">
      <alignment horizontal="center" vertical="center"/>
    </xf>
    <xf numFmtId="49" fontId="7" fillId="2" borderId="22" xfId="1" applyNumberFormat="1" applyFont="1" applyFill="1" applyBorder="1" applyAlignment="1">
      <alignment horizontal="center" vertical="center"/>
    </xf>
    <xf numFmtId="49" fontId="7" fillId="2" borderId="60" xfId="1" applyNumberFormat="1" applyFont="1" applyFill="1" applyBorder="1" applyAlignment="1">
      <alignment horizontal="center" vertical="center"/>
    </xf>
    <xf numFmtId="166" fontId="27" fillId="0" borderId="0" xfId="1" applyNumberFormat="1" applyFont="1" applyAlignment="1">
      <alignment vertical="center"/>
    </xf>
    <xf numFmtId="165" fontId="13" fillId="0" borderId="0" xfId="1" applyFont="1" applyAlignment="1">
      <alignment vertical="center" wrapText="1"/>
    </xf>
    <xf numFmtId="165" fontId="7" fillId="6" borderId="112" xfId="1" applyFont="1" applyFill="1" applyBorder="1" applyAlignment="1">
      <alignment horizontal="center" vertical="center"/>
    </xf>
    <xf numFmtId="49" fontId="7" fillId="6" borderId="112" xfId="1" applyNumberFormat="1" applyFont="1" applyFill="1" applyBorder="1" applyAlignment="1">
      <alignment horizontal="center" vertical="center"/>
    </xf>
    <xf numFmtId="165" fontId="7" fillId="3" borderId="112" xfId="1" applyFont="1" applyFill="1" applyBorder="1" applyAlignment="1">
      <alignment horizontal="center" vertical="center"/>
    </xf>
    <xf numFmtId="49" fontId="72" fillId="0" borderId="11" xfId="1" applyNumberFormat="1" applyFont="1" applyBorder="1" applyAlignment="1">
      <alignment horizontal="center" vertical="center"/>
    </xf>
    <xf numFmtId="165" fontId="47" fillId="0" borderId="11" xfId="1" applyFont="1" applyBorder="1" applyAlignment="1">
      <alignment horizontal="left" vertical="center"/>
    </xf>
    <xf numFmtId="49" fontId="47" fillId="0" borderId="11" xfId="26" applyNumberFormat="1" applyFont="1" applyBorder="1" applyAlignment="1">
      <alignment horizontal="center" vertical="center"/>
    </xf>
    <xf numFmtId="165" fontId="47" fillId="0" borderId="6" xfId="1" applyFont="1" applyBorder="1" applyAlignment="1">
      <alignment horizontal="left" vertical="center"/>
    </xf>
    <xf numFmtId="49" fontId="47" fillId="0" borderId="12" xfId="26" applyNumberFormat="1" applyFont="1" applyBorder="1" applyAlignment="1">
      <alignment horizontal="center" vertical="center"/>
    </xf>
    <xf numFmtId="16" fontId="47" fillId="0" borderId="12" xfId="1" applyNumberFormat="1" applyFont="1" applyBorder="1" applyAlignment="1">
      <alignment horizontal="center" vertical="center"/>
    </xf>
    <xf numFmtId="165" fontId="47" fillId="0" borderId="6" xfId="1" applyFont="1" applyBorder="1" applyAlignment="1">
      <alignment horizontal="left" vertical="center" wrapText="1"/>
    </xf>
    <xf numFmtId="0" fontId="47" fillId="0" borderId="12" xfId="26" applyFont="1" applyBorder="1" applyAlignment="1">
      <alignment horizontal="center" vertical="center"/>
    </xf>
    <xf numFmtId="165" fontId="47" fillId="0" borderId="12" xfId="1" applyFont="1" applyBorder="1" applyAlignment="1">
      <alignment horizontal="center" vertical="center"/>
    </xf>
    <xf numFmtId="49" fontId="47" fillId="0" borderId="50" xfId="26" applyNumberFormat="1" applyFont="1" applyBorder="1" applyAlignment="1">
      <alignment horizontal="center" vertical="center"/>
    </xf>
    <xf numFmtId="16" fontId="47" fillId="0" borderId="50" xfId="1" applyNumberFormat="1" applyFont="1" applyBorder="1" applyAlignment="1">
      <alignment horizontal="center" vertical="center"/>
    </xf>
    <xf numFmtId="0" fontId="47" fillId="0" borderId="50" xfId="26" applyFont="1" applyBorder="1" applyAlignment="1">
      <alignment horizontal="center" vertical="center"/>
    </xf>
    <xf numFmtId="165" fontId="47" fillId="0" borderId="50" xfId="1" applyFont="1" applyBorder="1" applyAlignment="1">
      <alignment horizontal="center" vertical="center"/>
    </xf>
    <xf numFmtId="49" fontId="7" fillId="0" borderId="112" xfId="26" applyNumberFormat="1" applyFont="1" applyBorder="1" applyAlignment="1">
      <alignment horizontal="center" vertical="center"/>
    </xf>
    <xf numFmtId="0" fontId="7" fillId="0" borderId="112" xfId="26" applyFont="1" applyBorder="1" applyAlignment="1">
      <alignment horizontal="center" vertical="center"/>
    </xf>
    <xf numFmtId="49" fontId="75" fillId="0" borderId="17" xfId="1" applyNumberFormat="1" applyFont="1" applyBorder="1" applyAlignment="1">
      <alignment horizontal="center" vertical="center" wrapText="1"/>
    </xf>
    <xf numFmtId="49" fontId="75" fillId="2" borderId="17" xfId="1" applyNumberFormat="1" applyFont="1" applyFill="1" applyBorder="1" applyAlignment="1">
      <alignment horizontal="center" vertical="center" wrapText="1"/>
    </xf>
    <xf numFmtId="49" fontId="75" fillId="0" borderId="108" xfId="1" applyNumberFormat="1" applyFont="1" applyBorder="1" applyAlignment="1">
      <alignment horizontal="center" vertical="top" wrapText="1"/>
    </xf>
    <xf numFmtId="165" fontId="75" fillId="0" borderId="91" xfId="1" applyFont="1" applyBorder="1" applyAlignment="1">
      <alignment horizontal="center" vertical="top" wrapText="1"/>
    </xf>
    <xf numFmtId="165" fontId="75" fillId="0" borderId="17" xfId="1" applyFont="1" applyBorder="1" applyAlignment="1">
      <alignment horizontal="center" vertical="center" wrapText="1"/>
    </xf>
    <xf numFmtId="49" fontId="75" fillId="2" borderId="91" xfId="1" applyNumberFormat="1" applyFont="1" applyFill="1" applyBorder="1" applyAlignment="1">
      <alignment horizontal="center" vertical="center" wrapText="1"/>
    </xf>
    <xf numFmtId="49" fontId="75" fillId="0" borderId="145" xfId="1" applyNumberFormat="1" applyFont="1" applyBorder="1" applyAlignment="1">
      <alignment horizontal="center" vertical="center" wrapText="1"/>
    </xf>
    <xf numFmtId="49" fontId="75" fillId="0" borderId="91" xfId="1" applyNumberFormat="1" applyFont="1" applyBorder="1" applyAlignment="1">
      <alignment horizontal="center" vertical="center" wrapText="1"/>
    </xf>
    <xf numFmtId="49" fontId="78" fillId="2" borderId="17" xfId="1" applyNumberFormat="1" applyFont="1" applyFill="1" applyBorder="1" applyAlignment="1">
      <alignment horizontal="center" vertical="center" wrapText="1"/>
    </xf>
    <xf numFmtId="49" fontId="7" fillId="0" borderId="22" xfId="1" applyNumberFormat="1" applyFont="1" applyBorder="1" applyAlignment="1">
      <alignment vertical="center"/>
    </xf>
    <xf numFmtId="49" fontId="7" fillId="0" borderId="60" xfId="1" applyNumberFormat="1" applyFont="1" applyBorder="1" applyAlignment="1">
      <alignment vertical="center"/>
    </xf>
    <xf numFmtId="49" fontId="7" fillId="0" borderId="265" xfId="1" applyNumberFormat="1" applyFont="1" applyBorder="1" applyAlignment="1">
      <alignment horizontal="center" vertical="center"/>
    </xf>
    <xf numFmtId="165" fontId="7" fillId="2" borderId="272" xfId="1" applyFont="1" applyFill="1" applyBorder="1" applyAlignment="1">
      <alignment horizontal="center" vertical="center"/>
    </xf>
    <xf numFmtId="3" fontId="7" fillId="2" borderId="272" xfId="1" applyNumberFormat="1" applyFont="1" applyFill="1" applyBorder="1" applyAlignment="1">
      <alignment horizontal="center" vertical="center"/>
    </xf>
    <xf numFmtId="0" fontId="43" fillId="0" borderId="11" xfId="16" applyBorder="1" applyAlignment="1">
      <alignment horizontal="left" vertical="center" wrapText="1"/>
    </xf>
    <xf numFmtId="49" fontId="75" fillId="2" borderId="108" xfId="1" applyNumberFormat="1" applyFont="1" applyFill="1" applyBorder="1" applyAlignment="1">
      <alignment horizontal="center" vertical="center" wrapText="1"/>
    </xf>
    <xf numFmtId="165" fontId="75" fillId="0" borderId="108" xfId="1" applyFont="1" applyBorder="1" applyAlignment="1">
      <alignment horizontal="center" vertical="center" wrapText="1"/>
    </xf>
    <xf numFmtId="49" fontId="7" fillId="0" borderId="272" xfId="1" applyNumberFormat="1" applyFont="1" applyBorder="1" applyAlignment="1">
      <alignment horizontal="center" vertical="center"/>
    </xf>
    <xf numFmtId="16" fontId="7" fillId="0" borderId="272" xfId="1" applyNumberFormat="1" applyFont="1" applyBorder="1" applyAlignment="1">
      <alignment horizontal="center" vertical="center"/>
    </xf>
    <xf numFmtId="165" fontId="7" fillId="0" borderId="272" xfId="1" applyFont="1" applyBorder="1" applyAlignment="1">
      <alignment horizontal="center" vertical="center"/>
    </xf>
    <xf numFmtId="49" fontId="7" fillId="2" borderId="112" xfId="1" applyNumberFormat="1" applyFont="1" applyFill="1" applyBorder="1" applyAlignment="1">
      <alignment horizontal="center" vertical="center"/>
    </xf>
    <xf numFmtId="16" fontId="7" fillId="2" borderId="112" xfId="1" applyNumberFormat="1" applyFont="1" applyFill="1" applyBorder="1" applyAlignment="1">
      <alignment horizontal="center" vertical="center"/>
    </xf>
    <xf numFmtId="49" fontId="7" fillId="0" borderId="288" xfId="1" applyNumberFormat="1" applyFont="1" applyBorder="1" applyAlignment="1">
      <alignment horizontal="center" vertical="center"/>
    </xf>
    <xf numFmtId="16" fontId="7" fillId="0" borderId="288" xfId="1" applyNumberFormat="1" applyFont="1" applyBorder="1" applyAlignment="1">
      <alignment horizontal="center" vertical="center"/>
    </xf>
    <xf numFmtId="165" fontId="7" fillId="0" borderId="288" xfId="1" applyFont="1" applyBorder="1" applyAlignment="1">
      <alignment horizontal="center" vertical="center"/>
    </xf>
    <xf numFmtId="165" fontId="7" fillId="5" borderId="288" xfId="1" applyFont="1" applyFill="1" applyBorder="1" applyAlignment="1">
      <alignment horizontal="center" vertical="center"/>
    </xf>
    <xf numFmtId="49" fontId="7" fillId="5" borderId="288" xfId="1" applyNumberFormat="1" applyFont="1" applyFill="1" applyBorder="1" applyAlignment="1">
      <alignment horizontal="center" vertical="center"/>
    </xf>
    <xf numFmtId="49" fontId="7" fillId="2" borderId="288" xfId="1" applyNumberFormat="1" applyFont="1" applyFill="1" applyBorder="1" applyAlignment="1">
      <alignment horizontal="center" vertical="center"/>
    </xf>
    <xf numFmtId="16" fontId="7" fillId="2" borderId="288" xfId="1" applyNumberFormat="1" applyFont="1" applyFill="1" applyBorder="1" applyAlignment="1">
      <alignment horizontal="center" vertical="center"/>
    </xf>
    <xf numFmtId="165" fontId="7" fillId="2" borderId="288" xfId="1" applyFont="1" applyFill="1" applyBorder="1" applyAlignment="1">
      <alignment horizontal="center" vertical="center"/>
    </xf>
    <xf numFmtId="165" fontId="5" fillId="0" borderId="5" xfId="1" applyFont="1" applyBorder="1" applyAlignment="1">
      <alignment horizontal="center" vertical="center" wrapText="1"/>
    </xf>
    <xf numFmtId="49" fontId="75" fillId="0" borderId="108" xfId="1" applyNumberFormat="1" applyFont="1" applyBorder="1" applyAlignment="1">
      <alignment horizontal="center" vertical="center" wrapText="1"/>
    </xf>
    <xf numFmtId="2" fontId="7" fillId="0" borderId="112" xfId="1" applyNumberFormat="1" applyFont="1" applyBorder="1" applyAlignment="1">
      <alignment horizontal="center" vertical="center"/>
    </xf>
    <xf numFmtId="1" fontId="7" fillId="3" borderId="112" xfId="1" applyNumberFormat="1" applyFont="1" applyFill="1" applyBorder="1" applyAlignment="1">
      <alignment horizontal="center" vertical="center"/>
    </xf>
    <xf numFmtId="165" fontId="7" fillId="5" borderId="112" xfId="1" applyFont="1" applyFill="1" applyBorder="1" applyAlignment="1">
      <alignment horizontal="center" vertical="center"/>
    </xf>
    <xf numFmtId="49" fontId="7" fillId="5" borderId="112" xfId="1" applyNumberFormat="1" applyFont="1" applyFill="1" applyBorder="1" applyAlignment="1">
      <alignment horizontal="center" vertical="center"/>
    </xf>
    <xf numFmtId="49" fontId="7" fillId="0" borderId="108" xfId="1" applyNumberFormat="1" applyFont="1" applyBorder="1" applyAlignment="1">
      <alignment horizontal="center" vertical="center" wrapText="1"/>
    </xf>
    <xf numFmtId="165" fontId="75" fillId="0" borderId="17" xfId="1" applyFont="1" applyBorder="1" applyAlignment="1">
      <alignment horizontal="center" vertical="top" wrapText="1"/>
    </xf>
    <xf numFmtId="165" fontId="5" fillId="0" borderId="20" xfId="1" applyFont="1" applyBorder="1" applyAlignment="1">
      <alignment vertical="center" wrapText="1"/>
    </xf>
    <xf numFmtId="165" fontId="5" fillId="0" borderId="22" xfId="1" applyFont="1" applyBorder="1" applyAlignment="1">
      <alignment vertical="center" wrapText="1"/>
    </xf>
    <xf numFmtId="165" fontId="5" fillId="0" borderId="23" xfId="1" applyFont="1" applyBorder="1" applyAlignment="1">
      <alignment vertical="center" wrapText="1"/>
    </xf>
    <xf numFmtId="165" fontId="5" fillId="0" borderId="123" xfId="1" applyFont="1" applyBorder="1" applyAlignment="1">
      <alignment vertical="center" wrapText="1"/>
    </xf>
    <xf numFmtId="165" fontId="5" fillId="0" borderId="122" xfId="1" applyFont="1" applyBorder="1" applyAlignment="1">
      <alignment vertical="center" wrapText="1"/>
    </xf>
    <xf numFmtId="165" fontId="3" fillId="0" borderId="163" xfId="1" applyFont="1" applyBorder="1" applyAlignment="1">
      <alignment vertical="center"/>
    </xf>
    <xf numFmtId="49" fontId="75" fillId="0" borderId="51" xfId="1" applyNumberFormat="1" applyFont="1" applyBorder="1" applyAlignment="1">
      <alignment horizontal="center" vertical="center" wrapText="1"/>
    </xf>
    <xf numFmtId="1" fontId="7" fillId="0" borderId="50" xfId="1" applyNumberFormat="1" applyFont="1" applyBorder="1" applyAlignment="1">
      <alignment horizontal="center" vertical="center"/>
    </xf>
    <xf numFmtId="165" fontId="7" fillId="0" borderId="8" xfId="1" applyFont="1" applyBorder="1" applyAlignment="1">
      <alignment vertical="center"/>
    </xf>
    <xf numFmtId="165" fontId="7" fillId="2" borderId="164" xfId="1" applyFont="1" applyFill="1" applyBorder="1" applyAlignment="1">
      <alignment horizontal="left" vertical="center"/>
    </xf>
    <xf numFmtId="165" fontId="5" fillId="0" borderId="164" xfId="1" applyFont="1" applyBorder="1" applyAlignment="1">
      <alignment horizontal="center" wrapText="1"/>
    </xf>
    <xf numFmtId="165" fontId="5" fillId="0" borderId="108" xfId="1" applyFont="1" applyBorder="1" applyAlignment="1">
      <alignment horizontal="center" wrapText="1"/>
    </xf>
    <xf numFmtId="167" fontId="27" fillId="0" borderId="302" xfId="1" applyNumberFormat="1" applyFont="1" applyBorder="1" applyAlignment="1">
      <alignment horizontal="center" wrapText="1"/>
    </xf>
    <xf numFmtId="165" fontId="3" fillId="0" borderId="166" xfId="1" applyFont="1" applyBorder="1" applyAlignment="1">
      <alignment horizontal="center" wrapText="1"/>
    </xf>
    <xf numFmtId="165" fontId="3" fillId="0" borderId="153" xfId="1" applyFont="1" applyBorder="1" applyAlignment="1">
      <alignment horizontal="center" wrapText="1"/>
    </xf>
    <xf numFmtId="165" fontId="7" fillId="0" borderId="109" xfId="1" applyFont="1" applyBorder="1" applyAlignment="1">
      <alignment vertical="center"/>
    </xf>
    <xf numFmtId="49" fontId="5" fillId="0" borderId="2" xfId="1" applyNumberFormat="1" applyFont="1" applyBorder="1" applyAlignment="1">
      <alignment vertical="center" wrapText="1"/>
    </xf>
    <xf numFmtId="49" fontId="26" fillId="0" borderId="11" xfId="1" applyNumberFormat="1" applyFont="1" applyBorder="1" applyAlignment="1">
      <alignment vertical="center" wrapText="1"/>
    </xf>
    <xf numFmtId="49" fontId="19" fillId="0" borderId="62" xfId="1" applyNumberFormat="1" applyFont="1" applyBorder="1" applyAlignment="1">
      <alignment horizontal="left" vertical="center" wrapText="1"/>
    </xf>
    <xf numFmtId="49" fontId="4" fillId="0" borderId="11" xfId="1" applyNumberFormat="1" applyFont="1" applyBorder="1" applyAlignment="1">
      <alignment vertical="top" wrapText="1"/>
    </xf>
    <xf numFmtId="49" fontId="19" fillId="0" borderId="63" xfId="1" applyNumberFormat="1" applyFont="1" applyBorder="1" applyAlignment="1">
      <alignment horizontal="left" vertical="center" wrapText="1"/>
    </xf>
    <xf numFmtId="49" fontId="4" fillId="0" borderId="64" xfId="1" applyNumberFormat="1" applyFont="1" applyBorder="1" applyAlignment="1">
      <alignment vertical="top" wrapText="1"/>
    </xf>
    <xf numFmtId="166" fontId="3" fillId="0" borderId="12" xfId="1" applyNumberFormat="1" applyFont="1" applyBorder="1" applyAlignment="1">
      <alignment vertical="center" wrapText="1"/>
    </xf>
    <xf numFmtId="166" fontId="3" fillId="0" borderId="65" xfId="1" applyNumberFormat="1" applyFont="1" applyBorder="1" applyAlignment="1">
      <alignment vertical="center" wrapText="1"/>
    </xf>
    <xf numFmtId="0" fontId="19" fillId="0" borderId="78" xfId="5" applyFont="1" applyBorder="1" applyAlignment="1">
      <alignment horizontal="left" vertical="center"/>
    </xf>
    <xf numFmtId="0" fontId="19" fillId="0" borderId="68" xfId="5" applyFont="1" applyBorder="1" applyAlignment="1">
      <alignment horizontal="left" vertical="center"/>
    </xf>
    <xf numFmtId="0" fontId="19" fillId="0" borderId="62" xfId="5" applyFont="1" applyBorder="1" applyAlignment="1">
      <alignment horizontal="left" vertical="center"/>
    </xf>
    <xf numFmtId="0" fontId="19" fillId="0" borderId="62" xfId="5" applyFont="1" applyBorder="1" applyAlignment="1">
      <alignment horizontal="left" vertical="center" wrapText="1"/>
    </xf>
    <xf numFmtId="0" fontId="19" fillId="0" borderId="63" xfId="5" applyFont="1" applyBorder="1" applyAlignment="1">
      <alignment horizontal="left" vertical="center"/>
    </xf>
    <xf numFmtId="0" fontId="19" fillId="0" borderId="1" xfId="5" applyFont="1" applyBorder="1" applyAlignment="1">
      <alignment horizontal="left" vertical="center"/>
    </xf>
    <xf numFmtId="165" fontId="5" fillId="0" borderId="6" xfId="1" applyFont="1" applyBorder="1" applyAlignment="1">
      <alignment horizontal="center" vertical="center" wrapText="1"/>
    </xf>
    <xf numFmtId="1" fontId="7" fillId="0" borderId="94" xfId="1" applyNumberFormat="1" applyFont="1" applyBorder="1" applyAlignment="1">
      <alignment horizontal="center" vertical="center"/>
    </xf>
    <xf numFmtId="169" fontId="7" fillId="0" borderId="180" xfId="1" applyNumberFormat="1" applyFont="1" applyBorder="1" applyAlignment="1">
      <alignment horizontal="center" vertical="center"/>
    </xf>
    <xf numFmtId="165" fontId="7" fillId="5" borderId="245" xfId="1" applyFont="1" applyFill="1" applyBorder="1" applyAlignment="1">
      <alignment horizontal="center" vertical="center"/>
    </xf>
    <xf numFmtId="1" fontId="7" fillId="5" borderId="245" xfId="1" applyNumberFormat="1" applyFont="1" applyFill="1" applyBorder="1" applyAlignment="1">
      <alignment horizontal="center" vertical="center"/>
    </xf>
    <xf numFmtId="49" fontId="4" fillId="0" borderId="0" xfId="0" applyNumberFormat="1" applyFont="1" applyAlignment="1">
      <alignment vertical="top" wrapText="1"/>
    </xf>
    <xf numFmtId="0" fontId="68" fillId="0" borderId="0" xfId="0" applyFont="1" applyAlignment="1">
      <alignment vertical="top"/>
    </xf>
    <xf numFmtId="165" fontId="82" fillId="0" borderId="153" xfId="1" applyFont="1" applyBorder="1" applyAlignment="1">
      <alignment horizontal="center" wrapText="1"/>
    </xf>
    <xf numFmtId="49" fontId="7" fillId="0" borderId="11" xfId="0" applyNumberFormat="1" applyFont="1" applyBorder="1" applyAlignment="1">
      <alignment horizontal="center" vertical="center"/>
    </xf>
    <xf numFmtId="165" fontId="3" fillId="2" borderId="0" xfId="1" applyFont="1" applyFill="1" applyAlignment="1">
      <alignment horizontal="left" vertical="top" wrapText="1"/>
    </xf>
    <xf numFmtId="49" fontId="4" fillId="2" borderId="0" xfId="1" applyNumberFormat="1" applyFont="1" applyFill="1" applyAlignment="1">
      <alignment horizontal="center" vertical="top" wrapText="1"/>
    </xf>
    <xf numFmtId="16" fontId="7" fillId="5" borderId="112" xfId="1" applyNumberFormat="1" applyFont="1" applyFill="1" applyBorder="1" applyAlignment="1">
      <alignment horizontal="center" vertical="center"/>
    </xf>
    <xf numFmtId="49" fontId="7" fillId="0" borderId="8" xfId="26" applyNumberFormat="1" applyFont="1" applyBorder="1" applyAlignment="1">
      <alignment horizontal="center" vertical="center"/>
    </xf>
    <xf numFmtId="49" fontId="7" fillId="0" borderId="66" xfId="26" applyNumberFormat="1" applyFont="1" applyBorder="1" applyAlignment="1">
      <alignment horizontal="center" vertical="center"/>
    </xf>
    <xf numFmtId="49" fontId="7" fillId="0" borderId="20" xfId="26" applyNumberFormat="1" applyFont="1" applyBorder="1" applyAlignment="1">
      <alignment horizontal="center" vertical="center"/>
    </xf>
    <xf numFmtId="49" fontId="7" fillId="0" borderId="67" xfId="26" applyNumberFormat="1" applyFont="1" applyBorder="1" applyAlignment="1">
      <alignment horizontal="center" vertical="center"/>
    </xf>
    <xf numFmtId="49" fontId="7" fillId="0" borderId="22" xfId="26" applyNumberFormat="1" applyFont="1" applyBorder="1" applyAlignment="1">
      <alignment horizontal="center" vertical="center"/>
    </xf>
    <xf numFmtId="49" fontId="7" fillId="0" borderId="60" xfId="26" applyNumberFormat="1" applyFont="1" applyBorder="1" applyAlignment="1">
      <alignment horizontal="center" vertical="center"/>
    </xf>
    <xf numFmtId="0" fontId="7" fillId="0" borderId="11" xfId="26" applyFont="1" applyBorder="1" applyAlignment="1">
      <alignment horizontal="left" vertical="center"/>
    </xf>
    <xf numFmtId="0" fontId="7" fillId="0" borderId="12" xfId="26" applyFont="1" applyBorder="1" applyAlignment="1">
      <alignment horizontal="left" vertical="center"/>
    </xf>
    <xf numFmtId="49" fontId="7" fillId="0" borderId="8" xfId="1" applyNumberFormat="1" applyFont="1" applyBorder="1" applyAlignment="1">
      <alignment horizontal="left" vertical="center"/>
    </xf>
    <xf numFmtId="49" fontId="7" fillId="0" borderId="66" xfId="1" applyNumberFormat="1" applyFont="1" applyBorder="1" applyAlignment="1">
      <alignment horizontal="left" vertical="center"/>
    </xf>
    <xf numFmtId="49" fontId="7" fillId="0" borderId="20" xfId="1" applyNumberFormat="1" applyFont="1" applyBorder="1" applyAlignment="1">
      <alignment horizontal="left" vertical="center"/>
    </xf>
    <xf numFmtId="49" fontId="7" fillId="0" borderId="67" xfId="1" applyNumberFormat="1" applyFont="1" applyBorder="1" applyAlignment="1">
      <alignment horizontal="left" vertical="center"/>
    </xf>
    <xf numFmtId="49" fontId="7" fillId="0" borderId="22" xfId="1" applyNumberFormat="1" applyFont="1" applyBorder="1" applyAlignment="1">
      <alignment horizontal="left" vertical="center"/>
    </xf>
    <xf numFmtId="49" fontId="7" fillId="0" borderId="60" xfId="1" applyNumberFormat="1" applyFont="1" applyBorder="1" applyAlignment="1">
      <alignment horizontal="left" vertical="center"/>
    </xf>
    <xf numFmtId="165" fontId="7" fillId="9" borderId="11" xfId="1" applyFont="1" applyFill="1" applyBorder="1" applyAlignment="1">
      <alignment horizontal="left" vertical="center"/>
    </xf>
    <xf numFmtId="49" fontId="7" fillId="9" borderId="11" xfId="1" applyNumberFormat="1" applyFont="1" applyFill="1" applyBorder="1" applyAlignment="1">
      <alignment horizontal="center" vertical="center"/>
    </xf>
    <xf numFmtId="49" fontId="7" fillId="9" borderId="94" xfId="1" applyNumberFormat="1" applyFont="1" applyFill="1" applyBorder="1" applyAlignment="1">
      <alignment horizontal="center" vertical="center"/>
    </xf>
    <xf numFmtId="16" fontId="7" fillId="9" borderId="94" xfId="1" applyNumberFormat="1" applyFont="1" applyFill="1" applyBorder="1" applyAlignment="1">
      <alignment horizontal="center" vertical="center"/>
    </xf>
    <xf numFmtId="165" fontId="7" fillId="9" borderId="11" xfId="1" applyFont="1" applyFill="1" applyBorder="1" applyAlignment="1">
      <alignment horizontal="left" vertical="center" wrapText="1"/>
    </xf>
    <xf numFmtId="165" fontId="7" fillId="9" borderId="94" xfId="1" applyFont="1" applyFill="1" applyBorder="1" applyAlignment="1">
      <alignment horizontal="center" vertical="center"/>
    </xf>
    <xf numFmtId="165" fontId="7" fillId="9" borderId="6" xfId="1" applyFont="1" applyFill="1" applyBorder="1" applyAlignment="1">
      <alignment horizontal="left" vertical="center"/>
    </xf>
    <xf numFmtId="1" fontId="7" fillId="9" borderId="94" xfId="1" applyNumberFormat="1" applyFont="1" applyFill="1" applyBorder="1" applyAlignment="1">
      <alignment horizontal="center" vertical="center"/>
    </xf>
    <xf numFmtId="165" fontId="7" fillId="9" borderId="6" xfId="1" applyFont="1" applyFill="1" applyBorder="1" applyAlignment="1">
      <alignment horizontal="left" vertical="center" wrapText="1"/>
    </xf>
    <xf numFmtId="14" fontId="49" fillId="0" borderId="0" xfId="0" applyNumberFormat="1" applyFont="1" applyAlignment="1">
      <alignment horizontal="center"/>
    </xf>
    <xf numFmtId="165" fontId="3" fillId="0" borderId="310" xfId="1" applyFont="1" applyBorder="1" applyAlignment="1">
      <alignment vertical="center"/>
    </xf>
    <xf numFmtId="49" fontId="7" fillId="5" borderId="320" xfId="1" applyNumberFormat="1" applyFont="1" applyFill="1" applyBorder="1" applyAlignment="1">
      <alignment horizontal="center" vertical="center"/>
    </xf>
    <xf numFmtId="165" fontId="7" fillId="5" borderId="320" xfId="1" applyFont="1" applyFill="1" applyBorder="1" applyAlignment="1">
      <alignment horizontal="center" vertical="center"/>
    </xf>
    <xf numFmtId="0" fontId="7" fillId="5" borderId="11" xfId="1" applyNumberFormat="1" applyFont="1" applyFill="1" applyBorder="1" applyAlignment="1">
      <alignment horizontal="center" vertical="center"/>
    </xf>
    <xf numFmtId="16" fontId="7" fillId="5" borderId="12" xfId="1" applyNumberFormat="1" applyFont="1" applyFill="1" applyBorder="1" applyAlignment="1">
      <alignment horizontal="center" vertical="center"/>
    </xf>
    <xf numFmtId="1" fontId="7" fillId="5" borderId="12" xfId="1" applyNumberFormat="1" applyFont="1" applyFill="1" applyBorder="1" applyAlignment="1">
      <alignment horizontal="center" vertical="center"/>
    </xf>
    <xf numFmtId="165" fontId="7" fillId="5" borderId="59" xfId="1" applyFont="1" applyFill="1" applyBorder="1" applyAlignment="1">
      <alignment horizontal="left" vertical="center"/>
    </xf>
    <xf numFmtId="0" fontId="7" fillId="5" borderId="59" xfId="1" applyNumberFormat="1" applyFont="1" applyFill="1" applyBorder="1" applyAlignment="1">
      <alignment horizontal="center" vertical="center"/>
    </xf>
    <xf numFmtId="49" fontId="7" fillId="5" borderId="0" xfId="1" applyNumberFormat="1" applyFont="1" applyFill="1" applyAlignment="1">
      <alignment horizontal="center" vertical="center"/>
    </xf>
    <xf numFmtId="165" fontId="5" fillId="5" borderId="70" xfId="1" applyFont="1" applyFill="1" applyBorder="1" applyAlignment="1">
      <alignment horizontal="center" wrapText="1"/>
    </xf>
    <xf numFmtId="167" fontId="27" fillId="5" borderId="6" xfId="1" applyNumberFormat="1" applyFont="1" applyFill="1" applyBorder="1" applyAlignment="1">
      <alignment horizontal="center" wrapText="1"/>
    </xf>
    <xf numFmtId="165" fontId="3" fillId="5" borderId="11" xfId="1" applyFont="1" applyFill="1" applyBorder="1" applyAlignment="1">
      <alignment horizontal="center" wrapText="1"/>
    </xf>
    <xf numFmtId="165" fontId="3" fillId="5" borderId="12" xfId="1" applyFont="1" applyFill="1" applyBorder="1" applyAlignment="1">
      <alignment horizontal="center" wrapText="1"/>
    </xf>
    <xf numFmtId="165" fontId="5" fillId="5" borderId="69" xfId="1" applyFont="1" applyFill="1" applyBorder="1" applyAlignment="1">
      <alignment horizontal="center" wrapText="1"/>
    </xf>
    <xf numFmtId="167" fontId="27" fillId="5" borderId="86" xfId="1" applyNumberFormat="1" applyFont="1" applyFill="1" applyBorder="1" applyAlignment="1">
      <alignment horizontal="center" wrapText="1"/>
    </xf>
    <xf numFmtId="165" fontId="3" fillId="5" borderId="64" xfId="1" applyFont="1" applyFill="1" applyBorder="1" applyAlignment="1">
      <alignment horizontal="center" wrapText="1"/>
    </xf>
    <xf numFmtId="165" fontId="3" fillId="5" borderId="65" xfId="1" applyFont="1" applyFill="1" applyBorder="1" applyAlignment="1">
      <alignment horizontal="center" wrapText="1"/>
    </xf>
    <xf numFmtId="0" fontId="65" fillId="0" borderId="0" xfId="0" applyFont="1"/>
    <xf numFmtId="0" fontId="19" fillId="0" borderId="78" xfId="5" applyFont="1" applyBorder="1" applyAlignment="1">
      <alignment horizontal="left" vertical="center" wrapText="1"/>
    </xf>
    <xf numFmtId="165" fontId="7" fillId="0" borderId="328" xfId="1" applyFont="1" applyBorder="1" applyAlignment="1">
      <alignment vertical="center"/>
    </xf>
    <xf numFmtId="49" fontId="7" fillId="0" borderId="329" xfId="1" applyNumberFormat="1" applyFont="1" applyBorder="1" applyAlignment="1">
      <alignment horizontal="center" vertical="center"/>
    </xf>
    <xf numFmtId="165" fontId="7" fillId="0" borderId="329" xfId="1" applyFont="1" applyBorder="1" applyAlignment="1">
      <alignment horizontal="left" vertical="center"/>
    </xf>
    <xf numFmtId="165" fontId="7" fillId="0" borderId="20" xfId="1" applyFont="1" applyBorder="1" applyAlignment="1">
      <alignment vertical="center"/>
    </xf>
    <xf numFmtId="165" fontId="7" fillId="6" borderId="59" xfId="1" applyFont="1" applyFill="1" applyBorder="1" applyAlignment="1">
      <alignment horizontal="left" vertical="center"/>
    </xf>
    <xf numFmtId="165" fontId="7" fillId="0" borderId="332" xfId="1" applyFont="1" applyBorder="1" applyAlignment="1">
      <alignment horizontal="center" vertical="center"/>
    </xf>
    <xf numFmtId="49" fontId="7" fillId="6" borderId="333" xfId="1" applyNumberFormat="1" applyFont="1" applyFill="1" applyBorder="1" applyAlignment="1">
      <alignment horizontal="center" vertical="center"/>
    </xf>
    <xf numFmtId="49" fontId="4" fillId="0" borderId="0" xfId="26" applyNumberFormat="1" applyFont="1" applyAlignment="1">
      <alignment horizontal="center" vertical="top" wrapText="1"/>
    </xf>
    <xf numFmtId="169" fontId="7" fillId="0" borderId="0" xfId="26" applyNumberFormat="1" applyFont="1" applyAlignment="1">
      <alignment horizontal="left" vertical="top" wrapText="1"/>
    </xf>
    <xf numFmtId="169" fontId="47" fillId="0" borderId="0" xfId="26" applyNumberFormat="1" applyFont="1" applyAlignment="1">
      <alignment horizontal="left" vertical="top" wrapText="1"/>
    </xf>
    <xf numFmtId="49" fontId="36" fillId="0" borderId="0" xfId="26" applyNumberFormat="1" applyFont="1" applyAlignment="1">
      <alignment horizontal="center" vertical="top" wrapText="1"/>
    </xf>
    <xf numFmtId="49" fontId="67" fillId="0" borderId="8" xfId="1" applyNumberFormat="1" applyFont="1" applyBorder="1" applyAlignment="1">
      <alignment vertical="center"/>
    </xf>
    <xf numFmtId="49" fontId="67" fillId="0" borderId="66" xfId="1" applyNumberFormat="1" applyFont="1" applyBorder="1" applyAlignment="1">
      <alignment vertical="center"/>
    </xf>
    <xf numFmtId="49" fontId="67" fillId="0" borderId="20" xfId="1" applyNumberFormat="1" applyFont="1" applyBorder="1" applyAlignment="1">
      <alignment vertical="center"/>
    </xf>
    <xf numFmtId="49" fontId="67" fillId="0" borderId="67" xfId="1" applyNumberFormat="1" applyFont="1" applyBorder="1" applyAlignment="1">
      <alignment vertical="center"/>
    </xf>
    <xf numFmtId="0" fontId="7" fillId="0" borderId="12" xfId="1" applyNumberFormat="1" applyFont="1" applyBorder="1" applyAlignment="1">
      <alignment horizontal="center" vertical="center"/>
    </xf>
    <xf numFmtId="49" fontId="7" fillId="9" borderId="245" xfId="1" applyNumberFormat="1" applyFont="1" applyFill="1" applyBorder="1" applyAlignment="1">
      <alignment horizontal="center" vertical="center"/>
    </xf>
    <xf numFmtId="16" fontId="7" fillId="9" borderId="245" xfId="1" applyNumberFormat="1" applyFont="1" applyFill="1" applyBorder="1" applyAlignment="1">
      <alignment horizontal="center" vertical="center"/>
    </xf>
    <xf numFmtId="165" fontId="7" fillId="9" borderId="245" xfId="1" applyFont="1" applyFill="1" applyBorder="1" applyAlignment="1">
      <alignment horizontal="center" vertical="center"/>
    </xf>
    <xf numFmtId="16" fontId="7" fillId="9" borderId="112" xfId="1" applyNumberFormat="1" applyFont="1" applyFill="1" applyBorder="1" applyAlignment="1">
      <alignment horizontal="center" vertical="center"/>
    </xf>
    <xf numFmtId="165" fontId="7" fillId="9" borderId="112" xfId="1" applyFont="1" applyFill="1" applyBorder="1" applyAlignment="1">
      <alignment horizontal="center" vertical="center"/>
    </xf>
    <xf numFmtId="1" fontId="7" fillId="9" borderId="119" xfId="1" applyNumberFormat="1" applyFont="1" applyFill="1" applyBorder="1" applyAlignment="1">
      <alignment horizontal="center" vertical="center"/>
    </xf>
    <xf numFmtId="0" fontId="7" fillId="9" borderId="11" xfId="1" applyNumberFormat="1" applyFont="1" applyFill="1" applyBorder="1" applyAlignment="1">
      <alignment horizontal="left" vertical="center"/>
    </xf>
    <xf numFmtId="0" fontId="7" fillId="9" borderId="112" xfId="1" applyNumberFormat="1" applyFont="1" applyFill="1" applyBorder="1" applyAlignment="1">
      <alignment horizontal="center" vertical="center"/>
    </xf>
    <xf numFmtId="49" fontId="7" fillId="9" borderId="12" xfId="1" applyNumberFormat="1" applyFont="1" applyFill="1" applyBorder="1" applyAlignment="1">
      <alignment horizontal="center" vertical="center"/>
    </xf>
    <xf numFmtId="164" fontId="7" fillId="9" borderId="12" xfId="6" applyFont="1" applyFill="1" applyBorder="1" applyAlignment="1">
      <alignment horizontal="center" vertical="center"/>
    </xf>
    <xf numFmtId="16" fontId="7" fillId="9" borderId="12" xfId="1" applyNumberFormat="1" applyFont="1" applyFill="1" applyBorder="1" applyAlignment="1">
      <alignment horizontal="center" vertical="center"/>
    </xf>
    <xf numFmtId="165" fontId="7" fillId="9" borderId="12" xfId="1" applyFont="1" applyFill="1" applyBorder="1" applyAlignment="1">
      <alignment horizontal="center" vertical="center"/>
    </xf>
    <xf numFmtId="0" fontId="38" fillId="0" borderId="0" xfId="0" applyFont="1" applyAlignment="1">
      <alignment horizontal="justify" vertical="top" wrapText="1"/>
    </xf>
    <xf numFmtId="0" fontId="37" fillId="0" borderId="0" xfId="0" applyFont="1" applyAlignment="1">
      <alignment horizontal="justify" vertical="top" wrapText="1"/>
    </xf>
    <xf numFmtId="0" fontId="38" fillId="0" borderId="0" xfId="0" applyFont="1" applyAlignment="1">
      <alignment horizontal="justify" vertical="center" wrapText="1"/>
    </xf>
    <xf numFmtId="0" fontId="36" fillId="0" borderId="0" xfId="0" applyFont="1" applyAlignment="1">
      <alignment horizontal="center" vertical="center" wrapText="1"/>
    </xf>
    <xf numFmtId="168" fontId="35" fillId="0" borderId="83" xfId="0" applyNumberFormat="1" applyFont="1" applyBorder="1" applyAlignment="1">
      <alignment horizontal="center" vertical="center"/>
    </xf>
    <xf numFmtId="0" fontId="50" fillId="0" borderId="83" xfId="0" applyFont="1" applyBorder="1" applyAlignment="1">
      <alignment horizontal="center" vertical="center"/>
    </xf>
    <xf numFmtId="49" fontId="2" fillId="0" borderId="0" xfId="15" applyNumberFormat="1" applyFont="1" applyAlignment="1">
      <alignment horizontal="center" vertical="center"/>
    </xf>
    <xf numFmtId="0" fontId="22" fillId="0" borderId="241" xfId="5" applyFont="1" applyBorder="1" applyAlignment="1">
      <alignment horizontal="left" vertical="center"/>
    </xf>
    <xf numFmtId="0" fontId="0" fillId="0" borderId="242" xfId="0" applyBorder="1" applyAlignment="1">
      <alignment horizontal="left" vertical="center"/>
    </xf>
    <xf numFmtId="0" fontId="0" fillId="0" borderId="243" xfId="0" applyBorder="1" applyAlignment="1">
      <alignment horizontal="left" vertical="center"/>
    </xf>
    <xf numFmtId="165" fontId="5" fillId="0" borderId="5" xfId="1" applyFont="1" applyBorder="1" applyAlignment="1">
      <alignment horizontal="center" vertical="center" wrapText="1"/>
    </xf>
    <xf numFmtId="165" fontId="5" fillId="0" borderId="6" xfId="1" applyFont="1" applyBorder="1" applyAlignment="1">
      <alignment horizontal="center" vertical="center" wrapText="1"/>
    </xf>
    <xf numFmtId="0" fontId="22" fillId="0" borderId="83" xfId="5" applyFont="1" applyBorder="1" applyAlignment="1">
      <alignment horizontal="left" vertical="center"/>
    </xf>
    <xf numFmtId="0" fontId="22" fillId="0" borderId="83" xfId="5" applyFont="1" applyBorder="1" applyAlignment="1">
      <alignment horizontal="left" vertical="center" wrapText="1"/>
    </xf>
    <xf numFmtId="0" fontId="22" fillId="5" borderId="83" xfId="5" applyFont="1" applyFill="1" applyBorder="1" applyAlignment="1">
      <alignment horizontal="left" vertical="center"/>
    </xf>
    <xf numFmtId="0" fontId="5" fillId="0" borderId="208" xfId="5" applyFont="1" applyBorder="1" applyAlignment="1">
      <alignment horizontal="center" vertical="center"/>
    </xf>
    <xf numFmtId="0" fontId="5" fillId="0" borderId="74" xfId="5" applyFont="1" applyBorder="1" applyAlignment="1">
      <alignment horizontal="center" vertical="center"/>
    </xf>
    <xf numFmtId="0" fontId="5" fillId="0" borderId="209" xfId="5" applyFont="1" applyBorder="1" applyAlignment="1">
      <alignment horizontal="center" vertical="center"/>
    </xf>
    <xf numFmtId="0" fontId="22" fillId="0" borderId="241" xfId="5" applyFont="1" applyBorder="1" applyAlignment="1">
      <alignment horizontal="center" vertical="center"/>
    </xf>
    <xf numFmtId="0" fontId="22" fillId="0" borderId="242" xfId="5" applyFont="1" applyBorder="1" applyAlignment="1">
      <alignment horizontal="center" vertical="center"/>
    </xf>
    <xf numFmtId="0" fontId="22" fillId="0" borderId="243" xfId="5" applyFont="1" applyBorder="1" applyAlignment="1">
      <alignment horizontal="center" vertical="center"/>
    </xf>
    <xf numFmtId="0" fontId="58" fillId="0" borderId="83" xfId="5" applyFont="1" applyBorder="1" applyAlignment="1">
      <alignment horizontal="left" vertical="center"/>
    </xf>
    <xf numFmtId="167" fontId="30" fillId="0" borderId="79" xfId="5" applyNumberFormat="1" applyFont="1" applyBorder="1" applyAlignment="1">
      <alignment horizontal="center" vertical="center"/>
    </xf>
    <xf numFmtId="167" fontId="30" fillId="0" borderId="205" xfId="5" applyNumberFormat="1" applyFont="1" applyBorder="1" applyAlignment="1">
      <alignment horizontal="center" vertical="center"/>
    </xf>
    <xf numFmtId="167" fontId="30" fillId="0" borderId="80" xfId="5" applyNumberFormat="1" applyFont="1" applyBorder="1" applyAlignment="1">
      <alignment horizontal="center" vertical="center"/>
    </xf>
    <xf numFmtId="0" fontId="22" fillId="0" borderId="75" xfId="5" applyFont="1" applyBorder="1" applyAlignment="1">
      <alignment horizontal="justify" vertical="center" wrapText="1"/>
    </xf>
    <xf numFmtId="0" fontId="22" fillId="0" borderId="76" xfId="5" applyFont="1" applyBorder="1" applyAlignment="1">
      <alignment horizontal="justify" vertical="center" wrapText="1"/>
    </xf>
    <xf numFmtId="0" fontId="19" fillId="0" borderId="5" xfId="5" applyFont="1" applyBorder="1" applyAlignment="1">
      <alignment horizontal="left" vertical="top" wrapText="1"/>
    </xf>
    <xf numFmtId="0" fontId="19" fillId="0" borderId="18" xfId="5" applyFont="1" applyBorder="1" applyAlignment="1">
      <alignment horizontal="left" vertical="top" wrapText="1"/>
    </xf>
    <xf numFmtId="0" fontId="19" fillId="0" borderId="6" xfId="5" applyFont="1" applyBorder="1" applyAlignment="1">
      <alignment horizontal="left" vertical="top" wrapText="1"/>
    </xf>
    <xf numFmtId="0" fontId="19" fillId="0" borderId="22" xfId="5" applyFont="1" applyBorder="1" applyAlignment="1">
      <alignment horizontal="left" vertical="top" wrapText="1"/>
    </xf>
    <xf numFmtId="0" fontId="19" fillId="0" borderId="23" xfId="5" applyFont="1" applyBorder="1" applyAlignment="1">
      <alignment horizontal="left" vertical="top" wrapText="1"/>
    </xf>
    <xf numFmtId="0" fontId="8" fillId="0" borderId="64" xfId="5" applyFont="1" applyBorder="1" applyAlignment="1">
      <alignment horizontal="left" vertical="center" wrapText="1"/>
    </xf>
    <xf numFmtId="0" fontId="8" fillId="0" borderId="38" xfId="5" applyFont="1" applyBorder="1" applyAlignment="1">
      <alignment horizontal="left" vertical="center" wrapText="1"/>
    </xf>
    <xf numFmtId="0" fontId="8" fillId="0" borderId="65" xfId="5" applyFont="1" applyBorder="1" applyAlignment="1">
      <alignment horizontal="left" vertical="center" wrapText="1"/>
    </xf>
    <xf numFmtId="0" fontId="22" fillId="0" borderId="81" xfId="5" applyFont="1" applyBorder="1" applyAlignment="1">
      <alignment horizontal="justify" vertical="center" wrapText="1"/>
    </xf>
    <xf numFmtId="0" fontId="0" fillId="0" borderId="18" xfId="0" applyBorder="1" applyAlignment="1">
      <alignment horizontal="left" vertical="top" wrapText="1"/>
    </xf>
    <xf numFmtId="0" fontId="0" fillId="0" borderId="6" xfId="0" applyBorder="1" applyAlignment="1">
      <alignment horizontal="left" vertical="top" wrapText="1"/>
    </xf>
    <xf numFmtId="0" fontId="0" fillId="0" borderId="7" xfId="0" applyBorder="1" applyAlignment="1">
      <alignment horizontal="left" vertical="top" wrapText="1"/>
    </xf>
    <xf numFmtId="0" fontId="22" fillId="0" borderId="0" xfId="5" applyFont="1" applyAlignment="1">
      <alignment vertical="center" wrapText="1"/>
    </xf>
    <xf numFmtId="0" fontId="22" fillId="0" borderId="0" xfId="5" applyFont="1" applyAlignment="1">
      <alignment vertical="center"/>
    </xf>
    <xf numFmtId="167" fontId="30" fillId="0" borderId="11" xfId="5" applyNumberFormat="1" applyFont="1" applyBorder="1" applyAlignment="1">
      <alignment horizontal="center" vertical="center"/>
    </xf>
    <xf numFmtId="167" fontId="30" fillId="0" borderId="5" xfId="5" applyNumberFormat="1" applyFont="1" applyBorder="1" applyAlignment="1">
      <alignment horizontal="center" vertical="center"/>
    </xf>
    <xf numFmtId="167" fontId="30" fillId="0" borderId="12" xfId="5" applyNumberFormat="1" applyFont="1" applyBorder="1" applyAlignment="1">
      <alignment horizontal="center" vertical="center"/>
    </xf>
    <xf numFmtId="0" fontId="22" fillId="0" borderId="62" xfId="5" applyFont="1" applyBorder="1" applyAlignment="1">
      <alignment vertical="center"/>
    </xf>
    <xf numFmtId="0" fontId="22" fillId="0" borderId="5" xfId="5" applyFont="1" applyBorder="1" applyAlignment="1">
      <alignment vertical="center"/>
    </xf>
    <xf numFmtId="166" fontId="27" fillId="0" borderId="5" xfId="1" applyNumberFormat="1" applyFont="1" applyBorder="1" applyAlignment="1">
      <alignment horizontal="center" vertical="center"/>
    </xf>
    <xf numFmtId="166" fontId="27" fillId="0" borderId="6" xfId="1" applyNumberFormat="1" applyFont="1" applyBorder="1" applyAlignment="1">
      <alignment horizontal="center" vertical="center"/>
    </xf>
    <xf numFmtId="0" fontId="22" fillId="0" borderId="11" xfId="5" applyFont="1" applyBorder="1" applyAlignment="1">
      <alignment vertical="center"/>
    </xf>
    <xf numFmtId="0" fontId="22" fillId="0" borderId="36" xfId="5" applyFont="1" applyBorder="1" applyAlignment="1">
      <alignment horizontal="left" vertical="center" wrapText="1"/>
    </xf>
    <xf numFmtId="0" fontId="22" fillId="0" borderId="0" xfId="5" applyFont="1" applyAlignment="1">
      <alignment horizontal="left" vertical="center" wrapText="1"/>
    </xf>
    <xf numFmtId="0" fontId="2" fillId="0" borderId="0" xfId="5" applyFont="1" applyAlignment="1">
      <alignment horizontal="center" vertical="center"/>
    </xf>
    <xf numFmtId="0" fontId="22" fillId="0" borderId="61" xfId="5" applyFont="1" applyBorder="1" applyAlignment="1">
      <alignment vertical="center"/>
    </xf>
    <xf numFmtId="0" fontId="22" fillId="0" borderId="26" xfId="5" applyFont="1" applyBorder="1" applyAlignment="1">
      <alignment vertical="center"/>
    </xf>
    <xf numFmtId="166" fontId="27" fillId="0" borderId="72" xfId="1" applyNumberFormat="1" applyFont="1" applyBorder="1" applyAlignment="1">
      <alignment horizontal="center" vertical="center"/>
    </xf>
    <xf numFmtId="166" fontId="27" fillId="0" borderId="71" xfId="1" applyNumberFormat="1" applyFont="1" applyBorder="1" applyAlignment="1">
      <alignment horizontal="center" vertical="center"/>
    </xf>
    <xf numFmtId="0" fontId="22" fillId="0" borderId="2" xfId="5" applyFont="1" applyBorder="1" applyAlignment="1">
      <alignment vertical="center"/>
    </xf>
    <xf numFmtId="0" fontId="19" fillId="0" borderId="30" xfId="5" applyFont="1" applyBorder="1" applyAlignment="1">
      <alignment horizontal="left" vertical="top" wrapText="1"/>
    </xf>
    <xf numFmtId="0" fontId="22" fillId="0" borderId="63" xfId="5" applyFont="1" applyBorder="1" applyAlignment="1">
      <alignment vertical="center"/>
    </xf>
    <xf numFmtId="0" fontId="22" fillId="0" borderId="38" xfId="5" applyFont="1" applyBorder="1" applyAlignment="1">
      <alignment vertical="center"/>
    </xf>
    <xf numFmtId="166" fontId="27" fillId="0" borderId="13" xfId="1" applyNumberFormat="1" applyFont="1" applyBorder="1" applyAlignment="1">
      <alignment horizontal="center" vertical="center"/>
    </xf>
    <xf numFmtId="166" fontId="27" fillId="0" borderId="211" xfId="1" applyNumberFormat="1" applyFont="1" applyBorder="1" applyAlignment="1">
      <alignment horizontal="center" vertical="center"/>
    </xf>
    <xf numFmtId="0" fontId="22" fillId="0" borderId="64" xfId="5" applyFont="1" applyBorder="1" applyAlignment="1">
      <alignment vertical="center"/>
    </xf>
    <xf numFmtId="167" fontId="30" fillId="0" borderId="64" xfId="5" applyNumberFormat="1" applyFont="1" applyBorder="1" applyAlignment="1">
      <alignment horizontal="center" vertical="center"/>
    </xf>
    <xf numFmtId="167" fontId="30" fillId="0" borderId="38" xfId="5" applyNumberFormat="1" applyFont="1" applyBorder="1" applyAlignment="1">
      <alignment horizontal="center" vertical="center"/>
    </xf>
    <xf numFmtId="167" fontId="30" fillId="0" borderId="65" xfId="5" applyNumberFormat="1" applyFont="1" applyBorder="1" applyAlignment="1">
      <alignment horizontal="center" vertical="center"/>
    </xf>
    <xf numFmtId="0" fontId="32" fillId="4" borderId="0" xfId="5" applyFont="1" applyFill="1" applyAlignment="1">
      <alignment horizontal="center" vertical="center"/>
    </xf>
    <xf numFmtId="0" fontId="22" fillId="0" borderId="0" xfId="5" applyFont="1" applyAlignment="1">
      <alignment horizontal="justify" vertical="top" wrapText="1"/>
    </xf>
    <xf numFmtId="167" fontId="30" fillId="0" borderId="16" xfId="5" applyNumberFormat="1" applyFont="1" applyBorder="1" applyAlignment="1">
      <alignment horizontal="center" vertical="center"/>
    </xf>
    <xf numFmtId="167" fontId="30" fillId="0" borderId="26" xfId="5" applyNumberFormat="1" applyFont="1" applyBorder="1" applyAlignment="1">
      <alignment horizontal="center" vertical="center"/>
    </xf>
    <xf numFmtId="167" fontId="30" fillId="0" borderId="3" xfId="5" applyNumberFormat="1" applyFont="1" applyBorder="1" applyAlignment="1">
      <alignment horizontal="center" vertical="center"/>
    </xf>
    <xf numFmtId="0" fontId="58" fillId="0" borderId="241" xfId="5" applyFont="1" applyBorder="1" applyAlignment="1">
      <alignment horizontal="center" vertical="center"/>
    </xf>
    <xf numFmtId="0" fontId="58" fillId="0" borderId="242" xfId="5" applyFont="1" applyBorder="1" applyAlignment="1">
      <alignment horizontal="center" vertical="center"/>
    </xf>
    <xf numFmtId="0" fontId="58" fillId="0" borderId="243" xfId="5" applyFont="1" applyBorder="1" applyAlignment="1">
      <alignment horizontal="center" vertical="center"/>
    </xf>
    <xf numFmtId="0" fontId="19" fillId="0" borderId="8" xfId="5" applyFont="1" applyBorder="1" applyAlignment="1">
      <alignment horizontal="left" vertical="top" wrapText="1"/>
    </xf>
    <xf numFmtId="0" fontId="19" fillId="0" borderId="9" xfId="5" applyFont="1" applyBorder="1" applyAlignment="1">
      <alignment horizontal="left" vertical="top" wrapText="1"/>
    </xf>
    <xf numFmtId="0" fontId="19" fillId="0" borderId="66" xfId="5" applyFont="1" applyBorder="1" applyAlignment="1">
      <alignment horizontal="left" vertical="top" wrapText="1"/>
    </xf>
    <xf numFmtId="0" fontId="43" fillId="0" borderId="5" xfId="16" applyFill="1" applyBorder="1" applyAlignment="1">
      <alignment horizontal="center" vertical="center" wrapText="1"/>
    </xf>
    <xf numFmtId="0" fontId="43" fillId="0" borderId="18" xfId="16" applyFill="1" applyBorder="1" applyAlignment="1">
      <alignment horizontal="center" vertical="center" wrapText="1"/>
    </xf>
    <xf numFmtId="0" fontId="43" fillId="0" borderId="7" xfId="16" applyFill="1" applyBorder="1" applyAlignment="1">
      <alignment horizontal="center" vertical="center" wrapText="1"/>
    </xf>
    <xf numFmtId="0" fontId="19" fillId="0" borderId="20" xfId="5" applyFont="1" applyBorder="1" applyAlignment="1">
      <alignment horizontal="left" vertical="top" wrapText="1"/>
    </xf>
    <xf numFmtId="0" fontId="19" fillId="0" borderId="0" xfId="5" applyFont="1" applyAlignment="1">
      <alignment horizontal="left" vertical="top" wrapText="1"/>
    </xf>
    <xf numFmtId="0" fontId="19" fillId="0" borderId="67" xfId="5" applyFont="1" applyBorder="1" applyAlignment="1">
      <alignment horizontal="left" vertical="top" wrapText="1"/>
    </xf>
    <xf numFmtId="0" fontId="19" fillId="0" borderId="60" xfId="5" applyFont="1" applyBorder="1" applyAlignment="1">
      <alignment horizontal="left" vertical="top" wrapText="1"/>
    </xf>
    <xf numFmtId="0" fontId="19" fillId="0" borderId="7" xfId="5" applyFont="1" applyBorder="1" applyAlignment="1">
      <alignment horizontal="left" vertical="top" wrapText="1"/>
    </xf>
    <xf numFmtId="0" fontId="19" fillId="0" borderId="78" xfId="5" applyFont="1" applyBorder="1" applyAlignment="1">
      <alignment horizontal="center" vertical="center" wrapText="1"/>
    </xf>
    <xf numFmtId="0" fontId="19" fillId="0" borderId="4" xfId="5" applyFont="1" applyBorder="1" applyAlignment="1">
      <alignment horizontal="center" vertical="center" wrapText="1"/>
    </xf>
    <xf numFmtId="0" fontId="19" fillId="0" borderId="68" xfId="5" applyFont="1" applyBorder="1" applyAlignment="1">
      <alignment horizontal="center" vertical="center" wrapText="1"/>
    </xf>
    <xf numFmtId="0" fontId="19" fillId="0" borderId="10" xfId="5" applyFont="1" applyBorder="1" applyAlignment="1">
      <alignment horizontal="left" vertical="top" wrapText="1"/>
    </xf>
    <xf numFmtId="0" fontId="19" fillId="0" borderId="24" xfId="5" applyFont="1" applyBorder="1" applyAlignment="1">
      <alignment horizontal="left" vertical="top" wrapText="1"/>
    </xf>
    <xf numFmtId="0" fontId="5" fillId="0" borderId="75" xfId="5" applyFont="1" applyBorder="1" applyAlignment="1">
      <alignment horizontal="center" vertical="center"/>
    </xf>
    <xf numFmtId="0" fontId="5" fillId="0" borderId="76" xfId="5" applyFont="1" applyBorder="1" applyAlignment="1">
      <alignment horizontal="center" vertical="center"/>
    </xf>
    <xf numFmtId="0" fontId="19" fillId="0" borderId="26" xfId="5" applyFont="1" applyBorder="1" applyAlignment="1">
      <alignment horizontal="left" vertical="top" wrapText="1"/>
    </xf>
    <xf numFmtId="0" fontId="19" fillId="0" borderId="16" xfId="5" applyFont="1" applyBorder="1" applyAlignment="1">
      <alignment horizontal="left" vertical="top" wrapText="1"/>
    </xf>
    <xf numFmtId="0" fontId="19" fillId="0" borderId="25" xfId="5" applyFont="1" applyBorder="1" applyAlignment="1">
      <alignment horizontal="left" vertical="top" wrapText="1"/>
    </xf>
    <xf numFmtId="0" fontId="19" fillId="0" borderId="19" xfId="5" applyFont="1" applyBorder="1" applyAlignment="1">
      <alignment horizontal="left" vertical="top" wrapText="1"/>
    </xf>
    <xf numFmtId="0" fontId="8" fillId="0" borderId="5" xfId="5" applyFont="1" applyBorder="1" applyAlignment="1">
      <alignment horizontal="center" vertical="center" wrapText="1"/>
    </xf>
    <xf numFmtId="0" fontId="8" fillId="0" borderId="18" xfId="5" applyFont="1" applyBorder="1" applyAlignment="1">
      <alignment horizontal="center" vertical="center" wrapText="1"/>
    </xf>
    <xf numFmtId="0" fontId="43" fillId="0" borderId="5" xfId="16" applyBorder="1" applyAlignment="1">
      <alignment horizontal="center" vertical="center" wrapText="1"/>
    </xf>
    <xf numFmtId="0" fontId="43" fillId="0" borderId="18" xfId="16" applyBorder="1" applyAlignment="1">
      <alignment horizontal="center" vertical="center" wrapText="1"/>
    </xf>
    <xf numFmtId="0" fontId="43" fillId="0" borderId="7" xfId="16" applyBorder="1" applyAlignment="1">
      <alignment horizontal="center" vertical="center" wrapText="1"/>
    </xf>
    <xf numFmtId="0" fontId="0" fillId="0" borderId="0" xfId="0" applyAlignment="1">
      <alignment horizontal="center"/>
    </xf>
    <xf numFmtId="165" fontId="5" fillId="0" borderId="98" xfId="1" applyFont="1" applyBorder="1" applyAlignment="1">
      <alignment horizontal="center" vertical="center" wrapText="1"/>
    </xf>
    <xf numFmtId="165" fontId="5" fillId="0" borderId="98" xfId="1" applyFont="1" applyBorder="1" applyAlignment="1">
      <alignment vertical="center" wrapText="1"/>
    </xf>
    <xf numFmtId="165" fontId="5" fillId="0" borderId="103" xfId="1" applyFont="1" applyBorder="1" applyAlignment="1">
      <alignment horizontal="center" vertical="center" wrapText="1"/>
    </xf>
    <xf numFmtId="165" fontId="5" fillId="0" borderId="97" xfId="1" applyFont="1" applyBorder="1" applyAlignment="1">
      <alignment horizontal="center" vertical="center" wrapText="1"/>
    </xf>
    <xf numFmtId="165" fontId="5" fillId="0" borderId="96" xfId="1" applyFont="1" applyBorder="1" applyAlignment="1">
      <alignment vertical="center"/>
    </xf>
    <xf numFmtId="165" fontId="5" fillId="2" borderId="5" xfId="1" applyFont="1" applyFill="1" applyBorder="1" applyAlignment="1">
      <alignment horizontal="center" vertical="center" wrapText="1"/>
    </xf>
    <xf numFmtId="165" fontId="5" fillId="2" borderId="6" xfId="1" applyFont="1" applyFill="1" applyBorder="1" applyAlignment="1">
      <alignment horizontal="center" vertical="center" wrapText="1"/>
    </xf>
    <xf numFmtId="166" fontId="6" fillId="0" borderId="334" xfId="1" applyNumberFormat="1" applyFont="1" applyBorder="1" applyAlignment="1">
      <alignment horizontal="center" vertical="center"/>
    </xf>
    <xf numFmtId="166" fontId="6" fillId="0" borderId="95" xfId="1" applyNumberFormat="1" applyFont="1" applyBorder="1" applyAlignment="1">
      <alignment horizontal="center" vertical="center"/>
    </xf>
    <xf numFmtId="166" fontId="6" fillId="0" borderId="6" xfId="1" applyNumberFormat="1" applyFont="1" applyBorder="1" applyAlignment="1">
      <alignment horizontal="center" vertical="center"/>
    </xf>
    <xf numFmtId="166" fontId="6" fillId="0" borderId="94" xfId="1" applyNumberFormat="1" applyFont="1" applyBorder="1" applyAlignment="1">
      <alignment horizontal="center" vertical="center"/>
    </xf>
    <xf numFmtId="165" fontId="21" fillId="2" borderId="8" xfId="1" applyFont="1" applyFill="1" applyBorder="1" applyAlignment="1">
      <alignment horizontal="left" vertical="top" wrapText="1"/>
    </xf>
    <xf numFmtId="165" fontId="21" fillId="2" borderId="9" xfId="1" applyFont="1" applyFill="1" applyBorder="1" applyAlignment="1">
      <alignment horizontal="left" vertical="top" wrapText="1"/>
    </xf>
    <xf numFmtId="165" fontId="21" fillId="2" borderId="109" xfId="1" applyFont="1" applyFill="1" applyBorder="1" applyAlignment="1">
      <alignment horizontal="left" vertical="top" wrapText="1"/>
    </xf>
    <xf numFmtId="165" fontId="21" fillId="2" borderId="107" xfId="1" applyFont="1" applyFill="1" applyBorder="1" applyAlignment="1">
      <alignment horizontal="left" vertical="top" wrapText="1"/>
    </xf>
    <xf numFmtId="165" fontId="21" fillId="2" borderId="106" xfId="1" applyFont="1" applyFill="1" applyBorder="1" applyAlignment="1">
      <alignment horizontal="left" vertical="top" wrapText="1"/>
    </xf>
    <xf numFmtId="165" fontId="21" fillId="2" borderId="105" xfId="1" applyFont="1" applyFill="1" applyBorder="1" applyAlignment="1">
      <alignment horizontal="left" vertical="top" wrapText="1"/>
    </xf>
    <xf numFmtId="165" fontId="5" fillId="2" borderId="8" xfId="1" applyFont="1" applyFill="1" applyBorder="1" applyAlignment="1">
      <alignment horizontal="center" vertical="center" wrapText="1"/>
    </xf>
    <xf numFmtId="165" fontId="5" fillId="2" borderId="9" xfId="1" applyFont="1" applyFill="1" applyBorder="1" applyAlignment="1">
      <alignment horizontal="center" vertical="center" wrapText="1"/>
    </xf>
    <xf numFmtId="165" fontId="5" fillId="2" borderId="92" xfId="1" applyFont="1" applyFill="1" applyBorder="1" applyAlignment="1">
      <alignment horizontal="center" vertical="center" wrapText="1"/>
    </xf>
    <xf numFmtId="165" fontId="5" fillId="2" borderId="22" xfId="1" applyFont="1" applyFill="1" applyBorder="1" applyAlignment="1">
      <alignment horizontal="center" vertical="center" wrapText="1"/>
    </xf>
    <xf numFmtId="165" fontId="5" fillId="2" borderId="23" xfId="1" applyFont="1" applyFill="1" applyBorder="1" applyAlignment="1">
      <alignment horizontal="center" vertical="center" wrapText="1"/>
    </xf>
    <xf numFmtId="165" fontId="5" fillId="2" borderId="100" xfId="1" applyFont="1" applyFill="1" applyBorder="1" applyAlignment="1">
      <alignment horizontal="center" vertical="center" wrapText="1"/>
    </xf>
    <xf numFmtId="165" fontId="5" fillId="0" borderId="2" xfId="1" applyFont="1" applyBorder="1" applyAlignment="1">
      <alignment horizontal="center" vertical="center" wrapText="1"/>
    </xf>
    <xf numFmtId="165" fontId="5" fillId="0" borderId="2" xfId="1" applyFont="1" applyBorder="1" applyAlignment="1">
      <alignment vertical="center" wrapText="1"/>
    </xf>
    <xf numFmtId="166" fontId="6" fillId="0" borderId="11" xfId="1" applyNumberFormat="1" applyFont="1" applyBorder="1" applyAlignment="1">
      <alignment horizontal="center" vertical="center"/>
    </xf>
    <xf numFmtId="166" fontId="6" fillId="0" borderId="12" xfId="1" applyNumberFormat="1" applyFont="1" applyBorder="1" applyAlignment="1">
      <alignment horizontal="center" vertical="center"/>
    </xf>
    <xf numFmtId="165" fontId="81" fillId="0" borderId="20" xfId="1" applyFont="1" applyBorder="1" applyAlignment="1">
      <alignment horizontal="center" vertical="center" wrapText="1"/>
    </xf>
    <xf numFmtId="165" fontId="81" fillId="0" borderId="0" xfId="1" applyFont="1" applyAlignment="1">
      <alignment horizontal="center" vertical="center" wrapText="1"/>
    </xf>
    <xf numFmtId="165" fontId="81" fillId="0" borderId="123" xfId="1" applyFont="1" applyBorder="1" applyAlignment="1">
      <alignment horizontal="center" vertical="center" wrapText="1"/>
    </xf>
    <xf numFmtId="165" fontId="81" fillId="0" borderId="22" xfId="1" applyFont="1" applyBorder="1" applyAlignment="1">
      <alignment horizontal="center" vertical="center" wrapText="1"/>
    </xf>
    <xf numFmtId="165" fontId="81" fillId="0" borderId="23" xfId="1" applyFont="1" applyBorder="1" applyAlignment="1">
      <alignment horizontal="center" vertical="center" wrapText="1"/>
    </xf>
    <xf numFmtId="165" fontId="81" fillId="0" borderId="122" xfId="1" applyFont="1" applyBorder="1" applyAlignment="1">
      <alignment horizontal="center" vertical="center" wrapText="1"/>
    </xf>
    <xf numFmtId="49" fontId="7" fillId="0" borderId="8" xfId="1" applyNumberFormat="1" applyFont="1" applyBorder="1" applyAlignment="1">
      <alignment horizontal="center" vertical="center"/>
    </xf>
    <xf numFmtId="49" fontId="7" fillId="0" borderId="66" xfId="1" applyNumberFormat="1" applyFont="1" applyBorder="1" applyAlignment="1">
      <alignment horizontal="center" vertical="center"/>
    </xf>
    <xf numFmtId="49" fontId="7" fillId="0" borderId="20" xfId="1" applyNumberFormat="1" applyFont="1" applyBorder="1" applyAlignment="1">
      <alignment horizontal="center" vertical="center"/>
    </xf>
    <xf numFmtId="49" fontId="7" fillId="0" borderId="67" xfId="1" applyNumberFormat="1" applyFont="1" applyBorder="1" applyAlignment="1">
      <alignment horizontal="center" vertical="center"/>
    </xf>
    <xf numFmtId="49" fontId="7" fillId="0" borderId="22" xfId="1" applyNumberFormat="1" applyFont="1" applyBorder="1" applyAlignment="1">
      <alignment horizontal="center" vertical="center"/>
    </xf>
    <xf numFmtId="49" fontId="7" fillId="0" borderId="60" xfId="1" applyNumberFormat="1" applyFont="1" applyBorder="1" applyAlignment="1">
      <alignment horizontal="center" vertical="center"/>
    </xf>
    <xf numFmtId="165" fontId="5" fillId="0" borderId="3" xfId="1" applyFont="1" applyBorder="1" applyAlignment="1">
      <alignment horizontal="center" vertical="center" wrapText="1"/>
    </xf>
    <xf numFmtId="49" fontId="4" fillId="0" borderId="41" xfId="0" applyNumberFormat="1" applyFont="1" applyBorder="1" applyAlignment="1">
      <alignment horizontal="center" vertical="top" wrapText="1"/>
    </xf>
    <xf numFmtId="49" fontId="4" fillId="0" borderId="74" xfId="0" applyNumberFormat="1" applyFont="1" applyBorder="1" applyAlignment="1">
      <alignment horizontal="center" vertical="top" wrapText="1"/>
    </xf>
    <xf numFmtId="49" fontId="4" fillId="0" borderId="73" xfId="0" applyNumberFormat="1" applyFont="1" applyBorder="1" applyAlignment="1">
      <alignment horizontal="center" vertical="top" wrapText="1"/>
    </xf>
    <xf numFmtId="49" fontId="4" fillId="0" borderId="42" xfId="0" applyNumberFormat="1" applyFont="1" applyBorder="1" applyAlignment="1">
      <alignment horizontal="center" vertical="top" wrapText="1"/>
    </xf>
    <xf numFmtId="49" fontId="4" fillId="0" borderId="0" xfId="0" applyNumberFormat="1" applyFont="1" applyAlignment="1">
      <alignment horizontal="center" vertical="top" wrapText="1"/>
    </xf>
    <xf numFmtId="49" fontId="4" fillId="0" borderId="21" xfId="0" applyNumberFormat="1" applyFont="1" applyBorder="1" applyAlignment="1">
      <alignment horizontal="center" vertical="top" wrapText="1"/>
    </xf>
    <xf numFmtId="49" fontId="4" fillId="0" borderId="43" xfId="0" applyNumberFormat="1" applyFont="1" applyBorder="1" applyAlignment="1">
      <alignment horizontal="center" vertical="top" wrapText="1"/>
    </xf>
    <xf numFmtId="49" fontId="4" fillId="0" borderId="14" xfId="0" applyNumberFormat="1" applyFont="1" applyBorder="1" applyAlignment="1">
      <alignment horizontal="center" vertical="top" wrapText="1"/>
    </xf>
    <xf numFmtId="49" fontId="4" fillId="0" borderId="15" xfId="0" applyNumberFormat="1" applyFont="1" applyBorder="1" applyAlignment="1">
      <alignment horizontal="center" vertical="top" wrapText="1"/>
    </xf>
    <xf numFmtId="165" fontId="4" fillId="0" borderId="99" xfId="1" applyFont="1" applyBorder="1" applyAlignment="1">
      <alignment horizontal="center" vertical="top" wrapText="1"/>
    </xf>
    <xf numFmtId="165" fontId="4" fillId="0" borderId="151" xfId="1" applyFont="1" applyBorder="1" applyAlignment="1">
      <alignment horizontal="center" vertical="top" wrapText="1"/>
    </xf>
    <xf numFmtId="165" fontId="4" fillId="0" borderId="93" xfId="1" applyFont="1" applyBorder="1" applyAlignment="1">
      <alignment horizontal="center" vertical="top" wrapText="1"/>
    </xf>
    <xf numFmtId="165" fontId="4" fillId="0" borderId="91" xfId="1" applyFont="1" applyBorder="1" applyAlignment="1">
      <alignment horizontal="center" vertical="top" wrapText="1"/>
    </xf>
    <xf numFmtId="165" fontId="15" fillId="5" borderId="5" xfId="1" applyFont="1" applyFill="1" applyBorder="1" applyAlignment="1">
      <alignment horizontal="center" vertical="center" wrapText="1"/>
    </xf>
    <xf numFmtId="165" fontId="15" fillId="5" borderId="6" xfId="1" applyFont="1" applyFill="1" applyBorder="1" applyAlignment="1">
      <alignment horizontal="center" vertical="center" wrapText="1"/>
    </xf>
    <xf numFmtId="166" fontId="6" fillId="5" borderId="5" xfId="1" applyNumberFormat="1" applyFont="1" applyFill="1" applyBorder="1" applyAlignment="1">
      <alignment horizontal="center" vertical="center"/>
    </xf>
    <xf numFmtId="166" fontId="6" fillId="5" borderId="6" xfId="1" applyNumberFormat="1" applyFont="1" applyFill="1" applyBorder="1" applyAlignment="1">
      <alignment horizontal="center" vertical="center"/>
    </xf>
    <xf numFmtId="165" fontId="46" fillId="0" borderId="11" xfId="1" applyFont="1" applyBorder="1" applyAlignment="1">
      <alignment horizontal="center" vertical="center" wrapText="1"/>
    </xf>
    <xf numFmtId="165" fontId="46" fillId="0" borderId="11" xfId="1" applyFont="1" applyBorder="1" applyAlignment="1">
      <alignment vertical="center"/>
    </xf>
    <xf numFmtId="165" fontId="3" fillId="0" borderId="118" xfId="1" applyFont="1" applyBorder="1" applyAlignment="1">
      <alignment horizontal="left" vertical="top" wrapText="1"/>
    </xf>
    <xf numFmtId="165" fontId="3" fillId="0" borderId="9" xfId="1" applyFont="1" applyBorder="1" applyAlignment="1">
      <alignment horizontal="left" vertical="top" wrapText="1"/>
    </xf>
    <xf numFmtId="165" fontId="3" fillId="0" borderId="10" xfId="1" applyFont="1" applyBorder="1" applyAlignment="1">
      <alignment horizontal="left" vertical="top" wrapText="1"/>
    </xf>
    <xf numFmtId="165" fontId="3" fillId="0" borderId="199" xfId="1" applyFont="1" applyBorder="1" applyAlignment="1">
      <alignment horizontal="left" vertical="top" wrapText="1"/>
    </xf>
    <xf numFmtId="165" fontId="3" fillId="0" borderId="14" xfId="1" applyFont="1" applyBorder="1" applyAlignment="1">
      <alignment horizontal="left" vertical="top" wrapText="1"/>
    </xf>
    <xf numFmtId="165" fontId="3" fillId="0" borderId="15" xfId="1" applyFont="1" applyBorder="1" applyAlignment="1">
      <alignment horizontal="left" vertical="top" wrapText="1"/>
    </xf>
    <xf numFmtId="165" fontId="5" fillId="0" borderId="126" xfId="1" applyFont="1" applyBorder="1" applyAlignment="1">
      <alignment horizontal="center" vertical="center" wrapText="1"/>
    </xf>
    <xf numFmtId="165" fontId="5" fillId="0" borderId="115" xfId="1" applyFont="1" applyBorder="1" applyAlignment="1">
      <alignment horizontal="center" vertical="center" wrapText="1"/>
    </xf>
    <xf numFmtId="165" fontId="66" fillId="5" borderId="8" xfId="1" applyFont="1" applyFill="1" applyBorder="1" applyAlignment="1">
      <alignment horizontal="center" vertical="center" wrapText="1"/>
    </xf>
    <xf numFmtId="165" fontId="66" fillId="5" borderId="9" xfId="1" applyFont="1" applyFill="1" applyBorder="1" applyAlignment="1">
      <alignment horizontal="center" vertical="center" wrapText="1"/>
    </xf>
    <xf numFmtId="165" fontId="66" fillId="5" borderId="317" xfId="1" applyFont="1" applyFill="1" applyBorder="1" applyAlignment="1">
      <alignment horizontal="center" vertical="center" wrapText="1"/>
    </xf>
    <xf numFmtId="165" fontId="66" fillId="5" borderId="20" xfId="1" applyFont="1" applyFill="1" applyBorder="1" applyAlignment="1">
      <alignment horizontal="center" vertical="center" wrapText="1"/>
    </xf>
    <xf numFmtId="165" fontId="66" fillId="5" borderId="0" xfId="1" applyFont="1" applyFill="1" applyAlignment="1">
      <alignment horizontal="center" vertical="center" wrapText="1"/>
    </xf>
    <xf numFmtId="165" fontId="66" fillId="5" borderId="318" xfId="1" applyFont="1" applyFill="1" applyBorder="1" applyAlignment="1">
      <alignment horizontal="center" vertical="center" wrapText="1"/>
    </xf>
    <xf numFmtId="165" fontId="66" fillId="5" borderId="22" xfId="1" applyFont="1" applyFill="1" applyBorder="1" applyAlignment="1">
      <alignment horizontal="center" vertical="center" wrapText="1"/>
    </xf>
    <xf numFmtId="165" fontId="66" fillId="5" borderId="23" xfId="1" applyFont="1" applyFill="1" applyBorder="1" applyAlignment="1">
      <alignment horizontal="center" vertical="center" wrapText="1"/>
    </xf>
    <xf numFmtId="165" fontId="66" fillId="5" borderId="319" xfId="1" applyFont="1" applyFill="1" applyBorder="1" applyAlignment="1">
      <alignment horizontal="center" vertical="center" wrapText="1"/>
    </xf>
    <xf numFmtId="49" fontId="7" fillId="5" borderId="11" xfId="1" applyNumberFormat="1" applyFont="1" applyFill="1" applyBorder="1" applyAlignment="1">
      <alignment horizontal="center" vertical="center"/>
    </xf>
    <xf numFmtId="49" fontId="7" fillId="5" borderId="59" xfId="1" applyNumberFormat="1" applyFont="1" applyFill="1" applyBorder="1" applyAlignment="1">
      <alignment horizontal="center" vertical="center"/>
    </xf>
    <xf numFmtId="165" fontId="17" fillId="0" borderId="8" xfId="1" applyFont="1" applyBorder="1" applyAlignment="1">
      <alignment horizontal="left" vertical="top" wrapText="1"/>
    </xf>
    <xf numFmtId="165" fontId="17" fillId="0" borderId="9" xfId="1" applyFont="1" applyBorder="1" applyAlignment="1">
      <alignment horizontal="left" vertical="top" wrapText="1"/>
    </xf>
    <xf numFmtId="165" fontId="17" fillId="0" borderId="10" xfId="1" applyFont="1" applyBorder="1" applyAlignment="1">
      <alignment horizontal="left" vertical="top" wrapText="1"/>
    </xf>
    <xf numFmtId="165" fontId="17" fillId="0" borderId="13" xfId="1" applyFont="1" applyBorder="1" applyAlignment="1">
      <alignment horizontal="left" vertical="top" wrapText="1"/>
    </xf>
    <xf numFmtId="165" fontId="17" fillId="0" borderId="14" xfId="1" applyFont="1" applyBorder="1" applyAlignment="1">
      <alignment horizontal="left" vertical="top" wrapText="1"/>
    </xf>
    <xf numFmtId="165" fontId="17" fillId="0" borderId="15" xfId="1" applyFont="1" applyBorder="1" applyAlignment="1">
      <alignment horizontal="left" vertical="top" wrapText="1"/>
    </xf>
    <xf numFmtId="49" fontId="4" fillId="0" borderId="305" xfId="1" applyNumberFormat="1" applyFont="1" applyBorder="1" applyAlignment="1">
      <alignment horizontal="center" vertical="top" wrapText="1"/>
    </xf>
    <xf numFmtId="49" fontId="4" fillId="0" borderId="306" xfId="1" applyNumberFormat="1" applyFont="1" applyBorder="1" applyAlignment="1">
      <alignment horizontal="center" vertical="top" wrapText="1"/>
    </xf>
    <xf numFmtId="49" fontId="4" fillId="0" borderId="308" xfId="1" applyNumberFormat="1" applyFont="1" applyBorder="1" applyAlignment="1">
      <alignment horizontal="center" vertical="top" wrapText="1"/>
    </xf>
    <xf numFmtId="165" fontId="3" fillId="0" borderId="8" xfId="1" applyFont="1" applyBorder="1" applyAlignment="1">
      <alignment horizontal="center" vertical="center" wrapText="1"/>
    </xf>
    <xf numFmtId="165" fontId="3" fillId="0" borderId="9" xfId="1" applyFont="1" applyBorder="1" applyAlignment="1">
      <alignment horizontal="center" vertical="center" wrapText="1"/>
    </xf>
    <xf numFmtId="165" fontId="3" fillId="0" borderId="109" xfId="1" applyFont="1" applyBorder="1" applyAlignment="1">
      <alignment horizontal="center" vertical="center" wrapText="1"/>
    </xf>
    <xf numFmtId="165" fontId="3" fillId="0" borderId="20" xfId="1" applyFont="1" applyBorder="1" applyAlignment="1">
      <alignment horizontal="center" vertical="center" wrapText="1"/>
    </xf>
    <xf numFmtId="165" fontId="3" fillId="0" borderId="0" xfId="1" applyFont="1" applyAlignment="1">
      <alignment horizontal="center" vertical="center" wrapText="1"/>
    </xf>
    <xf numFmtId="165" fontId="3" fillId="0" borderId="123" xfId="1" applyFont="1" applyBorder="1" applyAlignment="1">
      <alignment horizontal="center" vertical="center" wrapText="1"/>
    </xf>
    <xf numFmtId="165" fontId="3" fillId="0" borderId="22" xfId="1" applyFont="1" applyBorder="1" applyAlignment="1">
      <alignment horizontal="center" vertical="center" wrapText="1"/>
    </xf>
    <xf numFmtId="165" fontId="3" fillId="0" borderId="23" xfId="1" applyFont="1" applyBorder="1" applyAlignment="1">
      <alignment horizontal="center" vertical="center" wrapText="1"/>
    </xf>
    <xf numFmtId="165" fontId="3" fillId="0" borderId="122" xfId="1" applyFont="1" applyBorder="1" applyAlignment="1">
      <alignment horizontal="center" vertical="center" wrapText="1"/>
    </xf>
    <xf numFmtId="165" fontId="5" fillId="5" borderId="103" xfId="1" applyFont="1" applyFill="1" applyBorder="1" applyAlignment="1">
      <alignment horizontal="center" vertical="center" wrapText="1"/>
    </xf>
    <xf numFmtId="165" fontId="5" fillId="5" borderId="97" xfId="1" applyFont="1" applyFill="1" applyBorder="1" applyAlignment="1">
      <alignment horizontal="center" vertical="center" wrapText="1"/>
    </xf>
    <xf numFmtId="165" fontId="5" fillId="0" borderId="11" xfId="1" applyFont="1" applyBorder="1" applyAlignment="1">
      <alignment horizontal="center" vertical="center" wrapText="1"/>
    </xf>
    <xf numFmtId="165" fontId="5" fillId="0" borderId="11" xfId="1" applyFont="1" applyBorder="1" applyAlignment="1">
      <alignment vertical="center"/>
    </xf>
    <xf numFmtId="165" fontId="5" fillId="0" borderId="116" xfId="1" applyFont="1" applyBorder="1" applyAlignment="1">
      <alignment horizontal="center" vertical="center" wrapText="1"/>
    </xf>
    <xf numFmtId="165" fontId="5" fillId="0" borderId="116" xfId="1" applyFont="1" applyBorder="1" applyAlignment="1">
      <alignment vertical="center" wrapText="1"/>
    </xf>
    <xf numFmtId="165" fontId="5" fillId="0" borderId="169" xfId="1" applyFont="1" applyBorder="1" applyAlignment="1">
      <alignment horizontal="center" vertical="center" wrapText="1"/>
    </xf>
    <xf numFmtId="165" fontId="5" fillId="0" borderId="169" xfId="1" applyFont="1" applyBorder="1" applyAlignment="1">
      <alignment vertical="center" wrapText="1"/>
    </xf>
    <xf numFmtId="165" fontId="5" fillId="0" borderId="169" xfId="1" applyFont="1" applyBorder="1" applyAlignment="1">
      <alignment vertical="center"/>
    </xf>
    <xf numFmtId="165" fontId="5" fillId="0" borderId="171" xfId="1" applyFont="1" applyBorder="1" applyAlignment="1">
      <alignment vertical="center"/>
    </xf>
    <xf numFmtId="166" fontId="6" fillId="0" borderId="5" xfId="1" applyNumberFormat="1" applyFont="1" applyBorder="1" applyAlignment="1">
      <alignment horizontal="center" vertical="center"/>
    </xf>
    <xf numFmtId="165" fontId="5" fillId="5" borderId="187" xfId="1" applyFont="1" applyFill="1" applyBorder="1" applyAlignment="1">
      <alignment horizontal="center" vertical="center" wrapText="1"/>
    </xf>
    <xf numFmtId="165" fontId="5" fillId="5" borderId="187" xfId="1" applyFont="1" applyFill="1" applyBorder="1" applyAlignment="1">
      <alignment vertical="center" wrapText="1"/>
    </xf>
    <xf numFmtId="165" fontId="3" fillId="0" borderId="8" xfId="1" applyFont="1" applyBorder="1" applyAlignment="1">
      <alignment horizontal="left" vertical="top" wrapText="1"/>
    </xf>
    <xf numFmtId="165" fontId="3" fillId="0" borderId="190" xfId="1" applyFont="1" applyBorder="1" applyAlignment="1">
      <alignment horizontal="left" vertical="top" wrapText="1"/>
    </xf>
    <xf numFmtId="165" fontId="3" fillId="0" borderId="192" xfId="1" applyFont="1" applyBorder="1" applyAlignment="1">
      <alignment horizontal="left" vertical="top" wrapText="1"/>
    </xf>
    <xf numFmtId="165" fontId="3" fillId="0" borderId="193" xfId="1" applyFont="1" applyBorder="1" applyAlignment="1">
      <alignment horizontal="left" vertical="top" wrapText="1"/>
    </xf>
    <xf numFmtId="165" fontId="3" fillId="0" borderId="194" xfId="1" applyFont="1" applyBorder="1" applyAlignment="1">
      <alignment horizontal="left" vertical="top" wrapText="1"/>
    </xf>
    <xf numFmtId="165" fontId="5" fillId="0" borderId="22" xfId="1" applyFont="1" applyBorder="1" applyAlignment="1">
      <alignment horizontal="center" vertical="center" wrapText="1"/>
    </xf>
    <xf numFmtId="165" fontId="5" fillId="0" borderId="23" xfId="1" applyFont="1" applyBorder="1" applyAlignment="1">
      <alignment horizontal="center" vertical="center" wrapText="1"/>
    </xf>
    <xf numFmtId="165" fontId="5" fillId="0" borderId="24" xfId="1" applyFont="1" applyBorder="1" applyAlignment="1">
      <alignment horizontal="center" vertical="center" wrapText="1"/>
    </xf>
    <xf numFmtId="49" fontId="7" fillId="5" borderId="8" xfId="1" applyNumberFormat="1" applyFont="1" applyFill="1" applyBorder="1" applyAlignment="1">
      <alignment horizontal="center" vertical="center"/>
    </xf>
    <xf numFmtId="49" fontId="7" fillId="5" borderId="66" xfId="1" applyNumberFormat="1" applyFont="1" applyFill="1" applyBorder="1" applyAlignment="1">
      <alignment horizontal="center" vertical="center"/>
    </xf>
    <xf numFmtId="49" fontId="7" fillId="5" borderId="20" xfId="1" applyNumberFormat="1" applyFont="1" applyFill="1" applyBorder="1" applyAlignment="1">
      <alignment horizontal="center" vertical="center"/>
    </xf>
    <xf numFmtId="49" fontId="7" fillId="5" borderId="67" xfId="1" applyNumberFormat="1" applyFont="1" applyFill="1" applyBorder="1" applyAlignment="1">
      <alignment horizontal="center" vertical="center"/>
    </xf>
    <xf numFmtId="49" fontId="7" fillId="5" borderId="22" xfId="1" applyNumberFormat="1" applyFont="1" applyFill="1" applyBorder="1" applyAlignment="1">
      <alignment horizontal="center" vertical="center"/>
    </xf>
    <xf numFmtId="49" fontId="7" fillId="5" borderId="60" xfId="1" applyNumberFormat="1" applyFont="1" applyFill="1" applyBorder="1" applyAlignment="1">
      <alignment horizontal="center" vertical="center"/>
    </xf>
    <xf numFmtId="166" fontId="6" fillId="2" borderId="18" xfId="1" applyNumberFormat="1" applyFont="1" applyFill="1" applyBorder="1" applyAlignment="1">
      <alignment horizontal="center" vertical="center"/>
    </xf>
    <xf numFmtId="166" fontId="6" fillId="2" borderId="7" xfId="1" applyNumberFormat="1" applyFont="1" applyFill="1" applyBorder="1" applyAlignment="1">
      <alignment horizontal="center" vertical="center"/>
    </xf>
    <xf numFmtId="165" fontId="5" fillId="0" borderId="197" xfId="1" applyFont="1" applyBorder="1" applyAlignment="1">
      <alignment horizontal="center" vertical="center" wrapText="1"/>
    </xf>
    <xf numFmtId="165" fontId="5" fillId="0" borderId="195" xfId="1" applyFont="1" applyBorder="1" applyAlignment="1">
      <alignment vertical="center"/>
    </xf>
    <xf numFmtId="166" fontId="6" fillId="0" borderId="18" xfId="1" applyNumberFormat="1" applyFont="1" applyBorder="1" applyAlignment="1">
      <alignment horizontal="center" vertical="center"/>
    </xf>
    <xf numFmtId="49" fontId="67" fillId="0" borderId="8" xfId="1" applyNumberFormat="1" applyFont="1" applyBorder="1" applyAlignment="1">
      <alignment horizontal="center" vertical="center"/>
    </xf>
    <xf numFmtId="49" fontId="67" fillId="0" borderId="66" xfId="1" applyNumberFormat="1" applyFont="1" applyBorder="1" applyAlignment="1">
      <alignment horizontal="center" vertical="center"/>
    </xf>
    <xf numFmtId="49" fontId="67" fillId="0" borderId="20" xfId="1" applyNumberFormat="1" applyFont="1" applyBorder="1" applyAlignment="1">
      <alignment horizontal="center" vertical="center"/>
    </xf>
    <xf numFmtId="49" fontId="67" fillId="0" borderId="67" xfId="1" applyNumberFormat="1" applyFont="1" applyBorder="1" applyAlignment="1">
      <alignment horizontal="center" vertical="center"/>
    </xf>
    <xf numFmtId="49" fontId="67" fillId="0" borderId="22" xfId="1" applyNumberFormat="1" applyFont="1" applyBorder="1" applyAlignment="1">
      <alignment horizontal="center" vertical="center"/>
    </xf>
    <xf numFmtId="49" fontId="67" fillId="0" borderId="60" xfId="1" applyNumberFormat="1" applyFont="1" applyBorder="1" applyAlignment="1">
      <alignment horizontal="center" vertical="center"/>
    </xf>
    <xf numFmtId="165" fontId="4" fillId="2" borderId="99" xfId="1" applyFont="1" applyFill="1" applyBorder="1" applyAlignment="1">
      <alignment horizontal="center" vertical="top" wrapText="1"/>
    </xf>
    <xf numFmtId="165" fontId="4" fillId="2" borderId="93" xfId="1" applyFont="1" applyFill="1" applyBorder="1" applyAlignment="1">
      <alignment horizontal="center" vertical="top" wrapText="1"/>
    </xf>
    <xf numFmtId="165" fontId="4" fillId="2" borderId="91" xfId="1" applyFont="1" applyFill="1" applyBorder="1" applyAlignment="1">
      <alignment horizontal="center" vertical="top" wrapText="1"/>
    </xf>
    <xf numFmtId="165" fontId="5" fillId="0" borderId="196" xfId="1" applyFont="1" applyBorder="1" applyAlignment="1">
      <alignment horizontal="center" vertical="center" wrapText="1"/>
    </xf>
    <xf numFmtId="165" fontId="4" fillId="0" borderId="178" xfId="1" applyFont="1" applyBorder="1" applyAlignment="1">
      <alignment horizontal="center" vertical="top" wrapText="1"/>
    </xf>
    <xf numFmtId="165" fontId="4" fillId="0" borderId="179" xfId="1" applyFont="1" applyBorder="1" applyAlignment="1">
      <alignment horizontal="center" vertical="top" wrapText="1"/>
    </xf>
    <xf numFmtId="165" fontId="4" fillId="0" borderId="181" xfId="1" applyFont="1" applyBorder="1" applyAlignment="1">
      <alignment horizontal="center" vertical="top" wrapText="1"/>
    </xf>
    <xf numFmtId="165" fontId="5" fillId="5" borderId="55" xfId="1" applyFont="1" applyFill="1" applyBorder="1" applyAlignment="1">
      <alignment horizontal="center" vertical="center" wrapText="1"/>
    </xf>
    <xf numFmtId="165" fontId="5" fillId="5" borderId="55" xfId="1" applyFont="1" applyFill="1" applyBorder="1" applyAlignment="1">
      <alignment vertical="center" wrapText="1"/>
    </xf>
    <xf numFmtId="165" fontId="7" fillId="0" borderId="8" xfId="1" applyFont="1" applyBorder="1" applyAlignment="1">
      <alignment horizontal="left" vertical="center"/>
    </xf>
    <xf numFmtId="165" fontId="7" fillId="0" borderId="66" xfId="1" applyFont="1" applyBorder="1" applyAlignment="1">
      <alignment horizontal="left" vertical="center"/>
    </xf>
    <xf numFmtId="165" fontId="7" fillId="0" borderId="20" xfId="1" applyFont="1" applyBorder="1" applyAlignment="1">
      <alignment horizontal="left" vertical="center"/>
    </xf>
    <xf numFmtId="165" fontId="7" fillId="0" borderId="67" xfId="1" applyFont="1" applyBorder="1" applyAlignment="1">
      <alignment horizontal="left" vertical="center"/>
    </xf>
    <xf numFmtId="165" fontId="7" fillId="0" borderId="22" xfId="1" applyFont="1" applyBorder="1" applyAlignment="1">
      <alignment horizontal="left" vertical="center"/>
    </xf>
    <xf numFmtId="165" fontId="7" fillId="0" borderId="60" xfId="1" applyFont="1" applyBorder="1" applyAlignment="1">
      <alignment horizontal="left" vertical="center"/>
    </xf>
    <xf numFmtId="166" fontId="6" fillId="2" borderId="5" xfId="1" applyNumberFormat="1" applyFont="1" applyFill="1" applyBorder="1" applyAlignment="1">
      <alignment horizontal="center" vertical="center"/>
    </xf>
    <xf numFmtId="166" fontId="6" fillId="2" borderId="6" xfId="1" applyNumberFormat="1" applyFont="1" applyFill="1" applyBorder="1" applyAlignment="1">
      <alignment horizontal="center" vertical="center"/>
    </xf>
    <xf numFmtId="165" fontId="3" fillId="0" borderId="173" xfId="1" applyFont="1" applyBorder="1" applyAlignment="1">
      <alignment horizontal="left" vertical="top" wrapText="1"/>
    </xf>
    <xf numFmtId="165" fontId="3" fillId="0" borderId="309" xfId="1" applyFont="1" applyBorder="1" applyAlignment="1">
      <alignment horizontal="left" vertical="top" wrapText="1"/>
    </xf>
    <xf numFmtId="165" fontId="3" fillId="0" borderId="175" xfId="1" applyFont="1" applyBorder="1" applyAlignment="1">
      <alignment horizontal="left" vertical="top" wrapText="1"/>
    </xf>
    <xf numFmtId="165" fontId="3" fillId="0" borderId="176" xfId="1" applyFont="1" applyBorder="1" applyAlignment="1">
      <alignment horizontal="left" vertical="top" wrapText="1"/>
    </xf>
    <xf numFmtId="49" fontId="4" fillId="0" borderId="178" xfId="1" applyNumberFormat="1" applyFont="1" applyBorder="1" applyAlignment="1">
      <alignment horizontal="center" vertical="top" wrapText="1"/>
    </xf>
    <xf numFmtId="49" fontId="4" fillId="0" borderId="179" xfId="1" applyNumberFormat="1" applyFont="1" applyBorder="1" applyAlignment="1">
      <alignment horizontal="center" vertical="top" wrapText="1"/>
    </xf>
    <xf numFmtId="49" fontId="4" fillId="0" borderId="181" xfId="1" applyNumberFormat="1" applyFont="1" applyBorder="1" applyAlignment="1">
      <alignment horizontal="center" vertical="top" wrapText="1"/>
    </xf>
    <xf numFmtId="166" fontId="42" fillId="0" borderId="11" xfId="1" applyNumberFormat="1" applyFont="1" applyBorder="1" applyAlignment="1">
      <alignment horizontal="center" vertical="center"/>
    </xf>
    <xf numFmtId="166" fontId="42" fillId="0" borderId="12" xfId="1" applyNumberFormat="1" applyFont="1" applyBorder="1" applyAlignment="1">
      <alignment horizontal="center" vertical="center"/>
    </xf>
    <xf numFmtId="165" fontId="5" fillId="0" borderId="9" xfId="1" applyFont="1" applyBorder="1" applyAlignment="1">
      <alignment horizontal="center" vertical="center" wrapText="1"/>
    </xf>
    <xf numFmtId="165" fontId="5" fillId="0" borderId="66" xfId="1" applyFont="1" applyBorder="1" applyAlignment="1">
      <alignment horizontal="center" vertical="center" wrapText="1"/>
    </xf>
    <xf numFmtId="166" fontId="6" fillId="2" borderId="95" xfId="1" applyNumberFormat="1" applyFont="1" applyFill="1" applyBorder="1" applyAlignment="1">
      <alignment horizontal="center" vertical="center"/>
    </xf>
    <xf numFmtId="165" fontId="4" fillId="2" borderId="117" xfId="1" applyFont="1" applyFill="1" applyBorder="1" applyAlignment="1">
      <alignment horizontal="center" vertical="top" wrapText="1"/>
    </xf>
    <xf numFmtId="165" fontId="4" fillId="2" borderId="110" xfId="1" applyFont="1" applyFill="1" applyBorder="1" applyAlignment="1">
      <alignment horizontal="center" vertical="top" wrapText="1"/>
    </xf>
    <xf numFmtId="165" fontId="4" fillId="2" borderId="108" xfId="1" applyFont="1" applyFill="1" applyBorder="1" applyAlignment="1">
      <alignment horizontal="center" vertical="top" wrapText="1"/>
    </xf>
    <xf numFmtId="166" fontId="6" fillId="0" borderId="8" xfId="1" applyNumberFormat="1" applyFont="1" applyBorder="1" applyAlignment="1">
      <alignment horizontal="center" vertical="center"/>
    </xf>
    <xf numFmtId="166" fontId="6" fillId="0" borderId="9" xfId="1" applyNumberFormat="1" applyFont="1" applyBorder="1" applyAlignment="1">
      <alignment horizontal="center" vertical="center"/>
    </xf>
    <xf numFmtId="166" fontId="6" fillId="0" borderId="190" xfId="1" applyNumberFormat="1" applyFont="1" applyBorder="1" applyAlignment="1">
      <alignment horizontal="center" vertical="center"/>
    </xf>
    <xf numFmtId="166" fontId="6" fillId="0" borderId="20" xfId="1" applyNumberFormat="1" applyFont="1" applyBorder="1" applyAlignment="1">
      <alignment horizontal="center" vertical="center"/>
    </xf>
    <xf numFmtId="166" fontId="6" fillId="0" borderId="0" xfId="1" applyNumberFormat="1" applyFont="1" applyAlignment="1">
      <alignment horizontal="center" vertical="center"/>
    </xf>
    <xf numFmtId="166" fontId="6" fillId="0" borderId="198" xfId="1" applyNumberFormat="1" applyFont="1" applyBorder="1" applyAlignment="1">
      <alignment horizontal="center" vertical="center"/>
    </xf>
    <xf numFmtId="165" fontId="5" fillId="5" borderId="98" xfId="1" applyFont="1" applyFill="1" applyBorder="1" applyAlignment="1">
      <alignment horizontal="center" vertical="center" wrapText="1"/>
    </xf>
    <xf numFmtId="165" fontId="5" fillId="5" borderId="98" xfId="1" applyFont="1" applyFill="1" applyBorder="1" applyAlignment="1">
      <alignment vertical="center" wrapText="1"/>
    </xf>
    <xf numFmtId="0" fontId="68" fillId="5" borderId="75" xfId="0" applyFont="1" applyFill="1" applyBorder="1" applyAlignment="1">
      <alignment horizontal="center" vertical="top"/>
    </xf>
    <xf numFmtId="0" fontId="68" fillId="5" borderId="76" xfId="0" applyFont="1" applyFill="1" applyBorder="1" applyAlignment="1">
      <alignment horizontal="center" vertical="top"/>
    </xf>
    <xf numFmtId="0" fontId="68" fillId="5" borderId="81" xfId="0" applyFont="1" applyFill="1" applyBorder="1" applyAlignment="1">
      <alignment horizontal="center" vertical="top"/>
    </xf>
    <xf numFmtId="166" fontId="6" fillId="2" borderId="113" xfId="1" applyNumberFormat="1" applyFont="1" applyFill="1" applyBorder="1" applyAlignment="1">
      <alignment horizontal="center" vertical="center"/>
    </xf>
    <xf numFmtId="165" fontId="5" fillId="0" borderId="8" xfId="1" applyFont="1" applyBorder="1" applyAlignment="1">
      <alignment horizontal="center" vertical="center" wrapText="1"/>
    </xf>
    <xf numFmtId="165" fontId="5" fillId="0" borderId="10" xfId="1" applyFont="1" applyBorder="1" applyAlignment="1">
      <alignment horizontal="center" vertical="center" wrapText="1"/>
    </xf>
    <xf numFmtId="165" fontId="5" fillId="0" borderId="20" xfId="1" applyFont="1" applyBorder="1" applyAlignment="1">
      <alignment horizontal="center" vertical="center" wrapText="1"/>
    </xf>
    <xf numFmtId="165" fontId="5" fillId="0" borderId="0" xfId="1" applyFont="1" applyAlignment="1">
      <alignment horizontal="center" vertical="center" wrapText="1"/>
    </xf>
    <xf numFmtId="165" fontId="5" fillId="0" borderId="21" xfId="1" applyFont="1" applyBorder="1" applyAlignment="1">
      <alignment horizontal="center" vertical="center" wrapText="1"/>
    </xf>
    <xf numFmtId="165" fontId="5" fillId="2" borderId="20" xfId="1" applyFont="1" applyFill="1" applyBorder="1" applyAlignment="1">
      <alignment horizontal="center" vertical="center" wrapText="1"/>
    </xf>
    <xf numFmtId="165" fontId="5" fillId="2" borderId="0" xfId="1" applyFont="1" applyFill="1" applyAlignment="1">
      <alignment horizontal="center" vertical="center" wrapText="1"/>
    </xf>
    <xf numFmtId="165" fontId="5" fillId="2" borderId="101" xfId="1" applyFont="1" applyFill="1" applyBorder="1" applyAlignment="1">
      <alignment horizontal="center" vertical="center" wrapText="1"/>
    </xf>
    <xf numFmtId="165" fontId="5" fillId="0" borderId="173" xfId="1" applyFont="1" applyBorder="1" applyAlignment="1">
      <alignment horizontal="center" vertical="center" wrapText="1"/>
    </xf>
    <xf numFmtId="165" fontId="5" fillId="0" borderId="177" xfId="1" applyFont="1" applyBorder="1" applyAlignment="1">
      <alignment horizontal="center" vertical="center" wrapText="1"/>
    </xf>
    <xf numFmtId="165" fontId="5" fillId="0" borderId="244" xfId="1" applyFont="1" applyBorder="1" applyAlignment="1">
      <alignment horizontal="center" vertical="center" wrapText="1"/>
    </xf>
    <xf numFmtId="165" fontId="15" fillId="0" borderId="5" xfId="1" applyFont="1" applyBorder="1" applyAlignment="1">
      <alignment horizontal="center" vertical="center" wrapText="1"/>
    </xf>
    <xf numFmtId="165" fontId="15" fillId="0" borderId="6" xfId="1" applyFont="1" applyBorder="1" applyAlignment="1">
      <alignment horizontal="center" vertical="center" wrapText="1"/>
    </xf>
    <xf numFmtId="165" fontId="4" fillId="2" borderId="1" xfId="1" applyFont="1" applyFill="1" applyBorder="1" applyAlignment="1">
      <alignment horizontal="center" vertical="top" wrapText="1"/>
    </xf>
    <xf numFmtId="165" fontId="4" fillId="2" borderId="4" xfId="1" applyFont="1" applyFill="1" applyBorder="1" applyAlignment="1">
      <alignment horizontal="center" vertical="top" wrapText="1"/>
    </xf>
    <xf numFmtId="165" fontId="4" fillId="2" borderId="17" xfId="1" applyFont="1" applyFill="1" applyBorder="1" applyAlignment="1">
      <alignment horizontal="center" vertical="top" wrapText="1"/>
    </xf>
    <xf numFmtId="165" fontId="5" fillId="0" borderId="26" xfId="1" applyFont="1" applyBorder="1" applyAlignment="1">
      <alignment horizontal="center" vertical="center" wrapText="1"/>
    </xf>
    <xf numFmtId="165" fontId="5" fillId="0" borderId="16" xfId="1" applyFont="1" applyBorder="1" applyAlignment="1">
      <alignment horizontal="center" vertical="center" wrapText="1"/>
    </xf>
    <xf numFmtId="165" fontId="3" fillId="2" borderId="8" xfId="1" applyFont="1" applyFill="1" applyBorder="1" applyAlignment="1">
      <alignment horizontal="left" vertical="top" wrapText="1"/>
    </xf>
    <xf numFmtId="165" fontId="3" fillId="2" borderId="9" xfId="1" applyFont="1" applyFill="1" applyBorder="1" applyAlignment="1">
      <alignment horizontal="left" vertical="top" wrapText="1"/>
    </xf>
    <xf numFmtId="165" fontId="3" fillId="2" borderId="109" xfId="1" applyFont="1" applyFill="1" applyBorder="1" applyAlignment="1">
      <alignment horizontal="left" vertical="top" wrapText="1"/>
    </xf>
    <xf numFmtId="165" fontId="3" fillId="2" borderId="107" xfId="1" applyFont="1" applyFill="1" applyBorder="1" applyAlignment="1">
      <alignment horizontal="left" vertical="top" wrapText="1"/>
    </xf>
    <xf numFmtId="165" fontId="3" fillId="2" borderId="106" xfId="1" applyFont="1" applyFill="1" applyBorder="1" applyAlignment="1">
      <alignment horizontal="left" vertical="top" wrapText="1"/>
    </xf>
    <xf numFmtId="165" fontId="3" fillId="2" borderId="105" xfId="1" applyFont="1" applyFill="1" applyBorder="1" applyAlignment="1">
      <alignment horizontal="left" vertical="top" wrapText="1"/>
    </xf>
    <xf numFmtId="165" fontId="32" fillId="0" borderId="94" xfId="1" applyFont="1" applyBorder="1" applyAlignment="1">
      <alignment vertical="center"/>
    </xf>
    <xf numFmtId="165" fontId="5" fillId="0" borderId="98" xfId="1" applyFont="1" applyBorder="1" applyAlignment="1">
      <alignment vertical="center"/>
    </xf>
    <xf numFmtId="165" fontId="5" fillId="0" borderId="18" xfId="1" applyFont="1" applyBorder="1" applyAlignment="1">
      <alignment horizontal="center" vertical="center" wrapText="1"/>
    </xf>
    <xf numFmtId="165" fontId="5" fillId="0" borderId="3" xfId="1" applyFont="1" applyBorder="1" applyAlignment="1">
      <alignment vertical="center"/>
    </xf>
    <xf numFmtId="165" fontId="3" fillId="0" borderId="13" xfId="1" applyFont="1" applyBorder="1" applyAlignment="1">
      <alignment horizontal="left" vertical="top" wrapText="1"/>
    </xf>
    <xf numFmtId="165" fontId="5" fillId="0" borderId="2" xfId="1" applyFont="1" applyBorder="1" applyAlignment="1">
      <alignment vertical="center"/>
    </xf>
    <xf numFmtId="165" fontId="3" fillId="2" borderId="10" xfId="1" applyFont="1" applyFill="1" applyBorder="1" applyAlignment="1">
      <alignment horizontal="left" vertical="top" wrapText="1"/>
    </xf>
    <xf numFmtId="165" fontId="3" fillId="2" borderId="20" xfId="1" applyFont="1" applyFill="1" applyBorder="1" applyAlignment="1">
      <alignment horizontal="left" vertical="top" wrapText="1"/>
    </xf>
    <xf numFmtId="165" fontId="3" fillId="2" borderId="0" xfId="1" applyFont="1" applyFill="1" applyAlignment="1">
      <alignment horizontal="left" vertical="top" wrapText="1"/>
    </xf>
    <xf numFmtId="165" fontId="3" fillId="2" borderId="21" xfId="1" applyFont="1" applyFill="1" applyBorder="1" applyAlignment="1">
      <alignment horizontal="left" vertical="top" wrapText="1"/>
    </xf>
    <xf numFmtId="165" fontId="3" fillId="2" borderId="13" xfId="1" applyFont="1" applyFill="1" applyBorder="1" applyAlignment="1">
      <alignment horizontal="left" vertical="top" wrapText="1"/>
    </xf>
    <xf numFmtId="165" fontId="3" fillId="2" borderId="14" xfId="1" applyFont="1" applyFill="1" applyBorder="1" applyAlignment="1">
      <alignment horizontal="left" vertical="top" wrapText="1"/>
    </xf>
    <xf numFmtId="165" fontId="3" fillId="2" borderId="15" xfId="1" applyFont="1" applyFill="1" applyBorder="1" applyAlignment="1">
      <alignment horizontal="left" vertical="top" wrapText="1"/>
    </xf>
    <xf numFmtId="165" fontId="7" fillId="0" borderId="5" xfId="1" applyFont="1" applyBorder="1" applyAlignment="1">
      <alignment horizontal="left" vertical="center" wrapText="1"/>
    </xf>
    <xf numFmtId="165" fontId="7" fillId="0" borderId="7" xfId="1" applyFont="1" applyBorder="1" applyAlignment="1">
      <alignment horizontal="left" vertical="center" wrapText="1"/>
    </xf>
    <xf numFmtId="165" fontId="15" fillId="0" borderId="8" xfId="1" applyFont="1" applyBorder="1" applyAlignment="1">
      <alignment horizontal="center" vertical="center" wrapText="1"/>
    </xf>
    <xf numFmtId="165" fontId="15" fillId="0" borderId="9" xfId="1" applyFont="1" applyBorder="1" applyAlignment="1">
      <alignment horizontal="center" vertical="center" wrapText="1"/>
    </xf>
    <xf numFmtId="165" fontId="15" fillId="0" borderId="10" xfId="1" applyFont="1" applyBorder="1" applyAlignment="1">
      <alignment horizontal="center" vertical="center" wrapText="1"/>
    </xf>
    <xf numFmtId="165" fontId="15" fillId="0" borderId="22" xfId="1" applyFont="1" applyBorder="1" applyAlignment="1">
      <alignment horizontal="center" vertical="center" wrapText="1"/>
    </xf>
    <xf numFmtId="165" fontId="15" fillId="0" borderId="23" xfId="1" applyFont="1" applyBorder="1" applyAlignment="1">
      <alignment horizontal="center" vertical="center" wrapText="1"/>
    </xf>
    <xf numFmtId="165" fontId="15" fillId="0" borderId="24" xfId="1" applyFont="1" applyBorder="1" applyAlignment="1">
      <alignment horizontal="center" vertical="center" wrapText="1"/>
    </xf>
    <xf numFmtId="166" fontId="6" fillId="0" borderId="112" xfId="1" applyNumberFormat="1" applyFont="1" applyBorder="1" applyAlignment="1">
      <alignment horizontal="center" vertical="center"/>
    </xf>
    <xf numFmtId="165" fontId="7" fillId="0" borderId="5" xfId="1" applyFont="1" applyBorder="1" applyAlignment="1">
      <alignment horizontal="left" vertical="center"/>
    </xf>
    <xf numFmtId="165" fontId="7" fillId="0" borderId="7" xfId="1" applyFont="1" applyBorder="1" applyAlignment="1">
      <alignment horizontal="left" vertical="center"/>
    </xf>
    <xf numFmtId="165" fontId="5" fillId="0" borderId="102" xfId="1" applyFont="1" applyBorder="1" applyAlignment="1">
      <alignment horizontal="center" vertical="center" wrapText="1"/>
    </xf>
    <xf numFmtId="165" fontId="4" fillId="0" borderId="41" xfId="1" applyFont="1" applyBorder="1" applyAlignment="1">
      <alignment horizontal="center" vertical="top" wrapText="1"/>
    </xf>
    <xf numFmtId="165" fontId="4" fillId="0" borderId="42" xfId="1" applyFont="1" applyBorder="1" applyAlignment="1">
      <alignment horizontal="center" vertical="top" wrapText="1"/>
    </xf>
    <xf numFmtId="165" fontId="4" fillId="0" borderId="43" xfId="1" applyFont="1" applyBorder="1" applyAlignment="1">
      <alignment horizontal="center" vertical="top" wrapText="1"/>
    </xf>
    <xf numFmtId="166" fontId="6" fillId="0" borderId="7" xfId="1" applyNumberFormat="1" applyFont="1" applyBorder="1" applyAlignment="1">
      <alignment horizontal="center" vertical="center"/>
    </xf>
    <xf numFmtId="49" fontId="4" fillId="0" borderId="41" xfId="1" applyNumberFormat="1" applyFont="1" applyBorder="1" applyAlignment="1">
      <alignment horizontal="center" vertical="top" wrapText="1"/>
    </xf>
    <xf numFmtId="49" fontId="4" fillId="0" borderId="42" xfId="1" applyNumberFormat="1" applyFont="1" applyBorder="1" applyAlignment="1">
      <alignment horizontal="center" vertical="top" wrapText="1"/>
    </xf>
    <xf numFmtId="49" fontId="4" fillId="0" borderId="43" xfId="1" applyNumberFormat="1" applyFont="1" applyBorder="1" applyAlignment="1">
      <alignment horizontal="center" vertical="top" wrapText="1"/>
    </xf>
    <xf numFmtId="165" fontId="22" fillId="0" borderId="22" xfId="1" applyFont="1" applyBorder="1" applyAlignment="1">
      <alignment horizontal="center" vertical="center" wrapText="1"/>
    </xf>
    <xf numFmtId="165" fontId="22" fillId="0" borderId="23" xfId="1" applyFont="1" applyBorder="1" applyAlignment="1">
      <alignment horizontal="center" vertical="center" wrapText="1"/>
    </xf>
    <xf numFmtId="165" fontId="22" fillId="0" borderId="24" xfId="1" applyFont="1" applyBorder="1" applyAlignment="1">
      <alignment horizontal="center" vertical="center" wrapText="1"/>
    </xf>
    <xf numFmtId="49" fontId="4" fillId="0" borderId="1" xfId="1" applyNumberFormat="1" applyFont="1" applyBorder="1" applyAlignment="1">
      <alignment horizontal="center" vertical="top" wrapText="1"/>
    </xf>
    <xf numFmtId="49" fontId="4" fillId="0" borderId="4" xfId="1" applyNumberFormat="1" applyFont="1" applyBorder="1" applyAlignment="1">
      <alignment horizontal="center" vertical="top" wrapText="1"/>
    </xf>
    <xf numFmtId="49" fontId="4" fillId="0" borderId="17" xfId="1" applyNumberFormat="1" applyFont="1" applyBorder="1" applyAlignment="1">
      <alignment horizontal="center" vertical="top" wrapText="1"/>
    </xf>
    <xf numFmtId="165" fontId="4" fillId="0" borderId="1" xfId="1" applyFont="1" applyBorder="1" applyAlignment="1">
      <alignment horizontal="center" vertical="top" wrapText="1"/>
    </xf>
    <xf numFmtId="165" fontId="4" fillId="0" borderId="4" xfId="1" applyFont="1" applyBorder="1" applyAlignment="1">
      <alignment horizontal="center" vertical="top" wrapText="1"/>
    </xf>
    <xf numFmtId="165" fontId="5" fillId="0" borderId="7" xfId="1" applyFont="1" applyBorder="1" applyAlignment="1">
      <alignment horizontal="center" vertical="center" wrapText="1"/>
    </xf>
    <xf numFmtId="165" fontId="10" fillId="0" borderId="8" xfId="1" applyFont="1" applyBorder="1" applyAlignment="1">
      <alignment horizontal="left" vertical="top" wrapText="1"/>
    </xf>
    <xf numFmtId="165" fontId="10" fillId="0" borderId="9" xfId="1" applyFont="1" applyBorder="1" applyAlignment="1">
      <alignment horizontal="left" vertical="top" wrapText="1"/>
    </xf>
    <xf numFmtId="165" fontId="10" fillId="0" borderId="10" xfId="1" applyFont="1" applyBorder="1" applyAlignment="1">
      <alignment horizontal="left" vertical="top" wrapText="1"/>
    </xf>
    <xf numFmtId="165" fontId="10" fillId="0" borderId="13" xfId="1" applyFont="1" applyBorder="1" applyAlignment="1">
      <alignment horizontal="left" vertical="top" wrapText="1"/>
    </xf>
    <xf numFmtId="165" fontId="10" fillId="0" borderId="14" xfId="1" applyFont="1" applyBorder="1" applyAlignment="1">
      <alignment horizontal="left" vertical="top" wrapText="1"/>
    </xf>
    <xf numFmtId="165" fontId="10" fillId="0" borderId="15" xfId="1" applyFont="1" applyBorder="1" applyAlignment="1">
      <alignment horizontal="left" vertical="top" wrapText="1"/>
    </xf>
    <xf numFmtId="165" fontId="7" fillId="0" borderId="8" xfId="1" applyFont="1" applyBorder="1" applyAlignment="1">
      <alignment horizontal="left" vertical="top" wrapText="1"/>
    </xf>
    <xf numFmtId="165" fontId="7" fillId="0" borderId="9" xfId="1" applyFont="1" applyBorder="1" applyAlignment="1">
      <alignment horizontal="left" vertical="top" wrapText="1"/>
    </xf>
    <xf numFmtId="165" fontId="7" fillId="0" borderId="92" xfId="1" applyFont="1" applyBorder="1" applyAlignment="1">
      <alignment horizontal="left" vertical="top" wrapText="1"/>
    </xf>
    <xf numFmtId="165" fontId="7" fillId="0" borderId="90" xfId="1" applyFont="1" applyBorder="1" applyAlignment="1">
      <alignment horizontal="left" vertical="top" wrapText="1"/>
    </xf>
    <xf numFmtId="165" fontId="7" fillId="0" borderId="89" xfId="1" applyFont="1" applyBorder="1" applyAlignment="1">
      <alignment horizontal="left" vertical="top" wrapText="1"/>
    </xf>
    <xf numFmtId="165" fontId="7" fillId="0" borderId="88" xfId="1" applyFont="1" applyBorder="1" applyAlignment="1">
      <alignment horizontal="left" vertical="top" wrapText="1"/>
    </xf>
    <xf numFmtId="165" fontId="5" fillId="0" borderId="114" xfId="1" applyFont="1" applyBorder="1" applyAlignment="1">
      <alignment vertical="center"/>
    </xf>
    <xf numFmtId="165" fontId="5" fillId="0" borderId="124" xfId="1" applyFont="1" applyBorder="1" applyAlignment="1">
      <alignment horizontal="center" vertical="center" wrapText="1"/>
    </xf>
    <xf numFmtId="166" fontId="6" fillId="0" borderId="113" xfId="1" applyNumberFormat="1" applyFont="1" applyBorder="1" applyAlignment="1">
      <alignment horizontal="center" vertical="center"/>
    </xf>
    <xf numFmtId="49" fontId="4" fillId="0" borderId="159" xfId="1" applyNumberFormat="1" applyFont="1" applyBorder="1" applyAlignment="1">
      <alignment horizontal="center" vertical="top" wrapText="1"/>
    </xf>
    <xf numFmtId="49" fontId="4" fillId="0" borderId="163" xfId="1" applyNumberFormat="1" applyFont="1" applyBorder="1" applyAlignment="1">
      <alignment horizontal="center" vertical="top" wrapText="1"/>
    </xf>
    <xf numFmtId="49" fontId="4" fillId="0" borderId="185" xfId="1" applyNumberFormat="1" applyFont="1" applyBorder="1" applyAlignment="1">
      <alignment horizontal="center" vertical="top" wrapText="1"/>
    </xf>
    <xf numFmtId="165" fontId="51" fillId="8" borderId="8" xfId="1" applyFont="1" applyFill="1" applyBorder="1" applyAlignment="1">
      <alignment horizontal="center" vertical="center" wrapText="1"/>
    </xf>
    <xf numFmtId="165" fontId="51" fillId="8" borderId="9" xfId="1" applyFont="1" applyFill="1" applyBorder="1" applyAlignment="1">
      <alignment horizontal="center" vertical="center" wrapText="1"/>
    </xf>
    <xf numFmtId="165" fontId="51" fillId="8" borderId="10" xfId="1" applyFont="1" applyFill="1" applyBorder="1" applyAlignment="1">
      <alignment horizontal="center" vertical="center" wrapText="1"/>
    </xf>
    <xf numFmtId="165" fontId="51" fillId="8" borderId="20" xfId="1" applyFont="1" applyFill="1" applyBorder="1" applyAlignment="1">
      <alignment horizontal="center" vertical="center" wrapText="1"/>
    </xf>
    <xf numFmtId="165" fontId="51" fillId="8" borderId="0" xfId="1" applyFont="1" applyFill="1" applyAlignment="1">
      <alignment horizontal="center" vertical="center" wrapText="1"/>
    </xf>
    <xf numFmtId="165" fontId="51" fillId="8" borderId="21" xfId="1" applyFont="1" applyFill="1" applyBorder="1" applyAlignment="1">
      <alignment horizontal="center" vertical="center" wrapText="1"/>
    </xf>
    <xf numFmtId="165" fontId="51" fillId="8" borderId="22" xfId="1" applyFont="1" applyFill="1" applyBorder="1" applyAlignment="1">
      <alignment horizontal="center" vertical="center" wrapText="1"/>
    </xf>
    <xf numFmtId="165" fontId="51" fillId="8" borderId="23" xfId="1" applyFont="1" applyFill="1" applyBorder="1" applyAlignment="1">
      <alignment horizontal="center" vertical="center" wrapText="1"/>
    </xf>
    <xf numFmtId="165" fontId="51" fillId="8" borderId="24" xfId="1" applyFont="1" applyFill="1" applyBorder="1" applyAlignment="1">
      <alignment horizontal="center" vertical="center" wrapText="1"/>
    </xf>
    <xf numFmtId="165" fontId="15" fillId="0" borderId="18" xfId="1" applyFont="1" applyBorder="1" applyAlignment="1">
      <alignment horizontal="center" vertical="center" wrapText="1"/>
    </xf>
    <xf numFmtId="165" fontId="15" fillId="0" borderId="95" xfId="1" applyFont="1" applyBorder="1" applyAlignment="1">
      <alignment horizontal="center" vertical="center" wrapText="1"/>
    </xf>
    <xf numFmtId="165" fontId="3" fillId="0" borderId="10" xfId="1" applyFont="1" applyBorder="1" applyAlignment="1">
      <alignment horizontal="center" vertical="center" wrapText="1"/>
    </xf>
    <xf numFmtId="165" fontId="3" fillId="0" borderId="109" xfId="1" applyFont="1" applyBorder="1" applyAlignment="1">
      <alignment horizontal="left" vertical="top" wrapText="1"/>
    </xf>
    <xf numFmtId="165" fontId="3" fillId="0" borderId="0" xfId="1" applyFont="1" applyAlignment="1">
      <alignment horizontal="left" vertical="top" wrapText="1"/>
    </xf>
    <xf numFmtId="165" fontId="3" fillId="0" borderId="123" xfId="1" applyFont="1" applyBorder="1" applyAlignment="1">
      <alignment horizontal="left" vertical="top" wrapText="1"/>
    </xf>
    <xf numFmtId="165" fontId="3" fillId="0" borderId="106" xfId="1" applyFont="1" applyBorder="1" applyAlignment="1">
      <alignment horizontal="left" vertical="top" wrapText="1"/>
    </xf>
    <xf numFmtId="165" fontId="3" fillId="0" borderId="105" xfId="1" applyFont="1" applyBorder="1" applyAlignment="1">
      <alignment horizontal="left" vertical="top" wrapText="1"/>
    </xf>
    <xf numFmtId="165" fontId="5" fillId="0" borderId="96" xfId="1" applyFont="1" applyBorder="1" applyAlignment="1">
      <alignment horizontal="center" vertical="center" wrapText="1"/>
    </xf>
    <xf numFmtId="165" fontId="5" fillId="0" borderId="19" xfId="1" applyFont="1" applyBorder="1" applyAlignment="1">
      <alignment horizontal="center" vertical="center" wrapText="1"/>
    </xf>
    <xf numFmtId="165" fontId="5" fillId="0" borderId="125" xfId="1" applyFont="1" applyBorder="1" applyAlignment="1">
      <alignment horizontal="center" vertical="center" wrapText="1"/>
    </xf>
    <xf numFmtId="165" fontId="5" fillId="2" borderId="196" xfId="1" applyFont="1" applyFill="1" applyBorder="1" applyAlignment="1">
      <alignment horizontal="center" vertical="center" wrapText="1"/>
    </xf>
    <xf numFmtId="165" fontId="5" fillId="2" borderId="197" xfId="1" applyFont="1" applyFill="1" applyBorder="1" applyAlignment="1">
      <alignment horizontal="center" vertical="center" wrapText="1"/>
    </xf>
    <xf numFmtId="165" fontId="3" fillId="0" borderId="21" xfId="1" applyFont="1" applyBorder="1" applyAlignment="1">
      <alignment horizontal="center" vertical="center" wrapText="1"/>
    </xf>
    <xf numFmtId="165" fontId="3" fillId="0" borderId="24" xfId="1" applyFont="1" applyBorder="1" applyAlignment="1">
      <alignment horizontal="center" vertical="center" wrapText="1"/>
    </xf>
    <xf numFmtId="165" fontId="5" fillId="5" borderId="197" xfId="1" applyFont="1" applyFill="1" applyBorder="1" applyAlignment="1">
      <alignment horizontal="center" vertical="center" wrapText="1"/>
    </xf>
    <xf numFmtId="165" fontId="5" fillId="5" borderId="195" xfId="1" applyFont="1" applyFill="1" applyBorder="1" applyAlignment="1">
      <alignment vertical="center"/>
    </xf>
    <xf numFmtId="165" fontId="5" fillId="2" borderId="26" xfId="1" applyFont="1" applyFill="1" applyBorder="1" applyAlignment="1">
      <alignment horizontal="center" vertical="center" wrapText="1"/>
    </xf>
    <xf numFmtId="165" fontId="5" fillId="2" borderId="16" xfId="1" applyFont="1" applyFill="1" applyBorder="1" applyAlignment="1">
      <alignment horizontal="center" vertical="center" wrapText="1"/>
    </xf>
    <xf numFmtId="165" fontId="5" fillId="5" borderId="263" xfId="1" applyFont="1" applyFill="1" applyBorder="1" applyAlignment="1">
      <alignment vertical="center"/>
    </xf>
    <xf numFmtId="165" fontId="3" fillId="2" borderId="92" xfId="1" applyFont="1" applyFill="1" applyBorder="1" applyAlignment="1">
      <alignment horizontal="left" vertical="top" wrapText="1"/>
    </xf>
    <xf numFmtId="165" fontId="3" fillId="2" borderId="90" xfId="1" applyFont="1" applyFill="1" applyBorder="1" applyAlignment="1">
      <alignment horizontal="left" vertical="top" wrapText="1"/>
    </xf>
    <xf numFmtId="165" fontId="3" fillId="2" borderId="89" xfId="1" applyFont="1" applyFill="1" applyBorder="1" applyAlignment="1">
      <alignment horizontal="left" vertical="top" wrapText="1"/>
    </xf>
    <xf numFmtId="165" fontId="3" fillId="2" borderId="88" xfId="1" applyFont="1" applyFill="1" applyBorder="1" applyAlignment="1">
      <alignment horizontal="left" vertical="top" wrapText="1"/>
    </xf>
    <xf numFmtId="49" fontId="4" fillId="0" borderId="0" xfId="1" applyNumberFormat="1" applyFont="1" applyAlignment="1">
      <alignment horizontal="center" vertical="top" wrapText="1"/>
    </xf>
    <xf numFmtId="165" fontId="5" fillId="0" borderId="0" xfId="1" applyFont="1" applyAlignment="1">
      <alignment vertical="center"/>
    </xf>
    <xf numFmtId="165" fontId="5" fillId="0" borderId="25" xfId="1" applyFont="1" applyBorder="1" applyAlignment="1">
      <alignment horizontal="center" vertical="center" wrapText="1"/>
    </xf>
    <xf numFmtId="165" fontId="2" fillId="0" borderId="0" xfId="1" applyFont="1" applyAlignment="1">
      <alignment horizontal="center" vertical="center"/>
    </xf>
    <xf numFmtId="165" fontId="3" fillId="0" borderId="92" xfId="1" applyFont="1" applyBorder="1" applyAlignment="1">
      <alignment horizontal="left" vertical="top" wrapText="1"/>
    </xf>
    <xf numFmtId="165" fontId="3" fillId="0" borderId="90" xfId="1" applyFont="1" applyBorder="1" applyAlignment="1">
      <alignment horizontal="left" vertical="top" wrapText="1"/>
    </xf>
    <xf numFmtId="165" fontId="3" fillId="0" borderId="89" xfId="1" applyFont="1" applyBorder="1" applyAlignment="1">
      <alignment horizontal="left" vertical="top" wrapText="1"/>
    </xf>
    <xf numFmtId="165" fontId="3" fillId="0" borderId="88" xfId="1" applyFont="1" applyBorder="1" applyAlignment="1">
      <alignment horizontal="left" vertical="top" wrapText="1"/>
    </xf>
    <xf numFmtId="49" fontId="4" fillId="0" borderId="1" xfId="26" applyNumberFormat="1" applyFont="1" applyBorder="1" applyAlignment="1">
      <alignment horizontal="center" vertical="top" wrapText="1"/>
    </xf>
    <xf numFmtId="49" fontId="4" fillId="0" borderId="4" xfId="26" applyNumberFormat="1" applyFont="1" applyBorder="1" applyAlignment="1">
      <alignment horizontal="center" vertical="top" wrapText="1"/>
    </xf>
    <xf numFmtId="49" fontId="4" fillId="0" borderId="17" xfId="26" applyNumberFormat="1" applyFont="1" applyBorder="1" applyAlignment="1">
      <alignment horizontal="center" vertical="top" wrapText="1"/>
    </xf>
    <xf numFmtId="49" fontId="47" fillId="0" borderId="8" xfId="26" applyNumberFormat="1" applyFont="1" applyBorder="1" applyAlignment="1">
      <alignment horizontal="center" vertical="center"/>
    </xf>
    <xf numFmtId="49" fontId="47" fillId="0" borderId="66" xfId="26" applyNumberFormat="1" applyFont="1" applyBorder="1" applyAlignment="1">
      <alignment horizontal="center" vertical="center"/>
    </xf>
    <xf numFmtId="49" fontId="47" fillId="0" borderId="20" xfId="26" applyNumberFormat="1" applyFont="1" applyBorder="1" applyAlignment="1">
      <alignment horizontal="center" vertical="center"/>
    </xf>
    <xf numFmtId="49" fontId="47" fillId="0" borderId="67" xfId="26" applyNumberFormat="1" applyFont="1" applyBorder="1" applyAlignment="1">
      <alignment horizontal="center" vertical="center"/>
    </xf>
    <xf numFmtId="49" fontId="47" fillId="0" borderId="22" xfId="26" applyNumberFormat="1" applyFont="1" applyBorder="1" applyAlignment="1">
      <alignment horizontal="center" vertical="center"/>
    </xf>
    <xf numFmtId="49" fontId="47" fillId="0" borderId="60" xfId="26" applyNumberFormat="1" applyFont="1" applyBorder="1" applyAlignment="1">
      <alignment horizontal="center" vertical="center"/>
    </xf>
    <xf numFmtId="0" fontId="47" fillId="0" borderId="11" xfId="26" applyFont="1" applyBorder="1" applyAlignment="1">
      <alignment horizontal="left" vertical="center"/>
    </xf>
    <xf numFmtId="0" fontId="47" fillId="0" borderId="12" xfId="26" applyFont="1" applyBorder="1" applyAlignment="1">
      <alignment horizontal="left" vertical="center"/>
    </xf>
    <xf numFmtId="169" fontId="62" fillId="0" borderId="8" xfId="26" applyNumberFormat="1" applyFont="1" applyBorder="1" applyAlignment="1">
      <alignment horizontal="left" vertical="top" wrapText="1"/>
    </xf>
    <xf numFmtId="169" fontId="47" fillId="0" borderId="9" xfId="26" applyNumberFormat="1" applyFont="1" applyBorder="1" applyAlignment="1">
      <alignment horizontal="left" vertical="top" wrapText="1"/>
    </xf>
    <xf numFmtId="169" fontId="47" fillId="0" borderId="10" xfId="26" applyNumberFormat="1" applyFont="1" applyBorder="1" applyAlignment="1">
      <alignment horizontal="left" vertical="top" wrapText="1"/>
    </xf>
    <xf numFmtId="169" fontId="47" fillId="0" borderId="13" xfId="26" applyNumberFormat="1" applyFont="1" applyBorder="1" applyAlignment="1">
      <alignment horizontal="left" vertical="top" wrapText="1"/>
    </xf>
    <xf numFmtId="169" fontId="47" fillId="0" borderId="14" xfId="26" applyNumberFormat="1" applyFont="1" applyBorder="1" applyAlignment="1">
      <alignment horizontal="left" vertical="top" wrapText="1"/>
    </xf>
    <xf numFmtId="169" fontId="47" fillId="0" borderId="15" xfId="26" applyNumberFormat="1" applyFont="1" applyBorder="1" applyAlignment="1">
      <alignment horizontal="left" vertical="top" wrapText="1"/>
    </xf>
    <xf numFmtId="49" fontId="7" fillId="0" borderId="0" xfId="1" applyNumberFormat="1" applyFont="1" applyAlignment="1">
      <alignment horizontal="center" vertical="center"/>
    </xf>
    <xf numFmtId="165" fontId="4" fillId="0" borderId="0" xfId="1" applyFont="1" applyAlignment="1">
      <alignment horizontal="center" vertical="top" wrapText="1"/>
    </xf>
    <xf numFmtId="49" fontId="4" fillId="0" borderId="99" xfId="1" applyNumberFormat="1" applyFont="1" applyBorder="1" applyAlignment="1">
      <alignment horizontal="center" vertical="top" wrapText="1"/>
    </xf>
    <xf numFmtId="49" fontId="4" fillId="0" borderId="93" xfId="1" applyNumberFormat="1" applyFont="1" applyBorder="1" applyAlignment="1">
      <alignment horizontal="center" vertical="top" wrapText="1"/>
    </xf>
    <xf numFmtId="165" fontId="66" fillId="5" borderId="92" xfId="1" applyFont="1" applyFill="1" applyBorder="1" applyAlignment="1">
      <alignment horizontal="center" vertical="center" wrapText="1"/>
    </xf>
    <xf numFmtId="165" fontId="66" fillId="5" borderId="101" xfId="1" applyFont="1" applyFill="1" applyBorder="1" applyAlignment="1">
      <alignment horizontal="center" vertical="center" wrapText="1"/>
    </xf>
    <xf numFmtId="165" fontId="66" fillId="5" borderId="100" xfId="1" applyFont="1" applyFill="1" applyBorder="1" applyAlignment="1">
      <alignment horizontal="center" vertical="center" wrapText="1"/>
    </xf>
    <xf numFmtId="165" fontId="7" fillId="0" borderId="0" xfId="1" applyFont="1" applyAlignment="1">
      <alignment horizontal="left" vertical="center"/>
    </xf>
    <xf numFmtId="165" fontId="5" fillId="0" borderId="0" xfId="1" applyFont="1" applyAlignment="1">
      <alignment vertical="center" wrapText="1"/>
    </xf>
    <xf numFmtId="165" fontId="3" fillId="0" borderId="66" xfId="1" applyFont="1" applyBorder="1" applyAlignment="1">
      <alignment horizontal="center" vertical="center" wrapText="1"/>
    </xf>
    <xf numFmtId="165" fontId="3" fillId="0" borderId="67" xfId="1" applyFont="1" applyBorder="1" applyAlignment="1">
      <alignment horizontal="center" vertical="center" wrapText="1"/>
    </xf>
    <xf numFmtId="165" fontId="3" fillId="0" borderId="60" xfId="1" applyFont="1" applyBorder="1" applyAlignment="1">
      <alignment horizontal="center" vertical="center" wrapText="1"/>
    </xf>
    <xf numFmtId="165" fontId="5" fillId="2" borderId="10" xfId="1" applyFont="1" applyFill="1" applyBorder="1" applyAlignment="1">
      <alignment horizontal="center" vertical="center" wrapText="1"/>
    </xf>
    <xf numFmtId="165" fontId="5" fillId="2" borderId="24" xfId="1" applyFont="1" applyFill="1" applyBorder="1" applyAlignment="1">
      <alignment horizontal="center" vertical="center" wrapText="1"/>
    </xf>
    <xf numFmtId="165" fontId="3" fillId="0" borderId="190" xfId="1" applyFont="1" applyBorder="1" applyAlignment="1">
      <alignment horizontal="center" vertical="center" wrapText="1"/>
    </xf>
    <xf numFmtId="165" fontId="3" fillId="0" borderId="198" xfId="1" applyFont="1" applyBorder="1" applyAlignment="1">
      <alignment horizontal="center" vertical="center" wrapText="1"/>
    </xf>
    <xf numFmtId="165" fontId="3" fillId="0" borderId="191" xfId="1" applyFont="1" applyBorder="1" applyAlignment="1">
      <alignment horizontal="center" vertical="center" wrapText="1"/>
    </xf>
    <xf numFmtId="165" fontId="5" fillId="0" borderId="47" xfId="1" applyFont="1" applyBorder="1" applyAlignment="1">
      <alignment horizontal="center" vertical="center" wrapText="1"/>
    </xf>
    <xf numFmtId="165" fontId="5" fillId="0" borderId="48" xfId="1" applyFont="1" applyBorder="1" applyAlignment="1">
      <alignment horizontal="center" vertical="center" wrapText="1"/>
    </xf>
    <xf numFmtId="165" fontId="5" fillId="0" borderId="49" xfId="1" applyFont="1" applyBorder="1" applyAlignment="1">
      <alignment horizontal="center" vertical="center" wrapText="1"/>
    </xf>
    <xf numFmtId="166" fontId="6" fillId="0" borderId="60" xfId="1" applyNumberFormat="1" applyFont="1" applyBorder="1" applyAlignment="1">
      <alignment horizontal="center" vertical="center"/>
    </xf>
    <xf numFmtId="166" fontId="6" fillId="0" borderId="27" xfId="1" applyNumberFormat="1" applyFont="1" applyBorder="1" applyAlignment="1">
      <alignment horizontal="center" vertical="center"/>
    </xf>
    <xf numFmtId="0" fontId="47" fillId="0" borderId="50" xfId="26" applyFont="1" applyBorder="1" applyAlignment="1">
      <alignment horizontal="left" vertical="center"/>
    </xf>
    <xf numFmtId="169" fontId="67" fillId="0" borderId="9" xfId="26" applyNumberFormat="1" applyFont="1" applyBorder="1" applyAlignment="1">
      <alignment horizontal="left" vertical="top" wrapText="1"/>
    </xf>
    <xf numFmtId="169" fontId="67" fillId="0" borderId="10" xfId="26" applyNumberFormat="1" applyFont="1" applyBorder="1" applyAlignment="1">
      <alignment horizontal="left" vertical="top" wrapText="1"/>
    </xf>
    <xf numFmtId="169" fontId="67" fillId="0" borderId="13" xfId="26" applyNumberFormat="1" applyFont="1" applyBorder="1" applyAlignment="1">
      <alignment horizontal="left" vertical="top" wrapText="1"/>
    </xf>
    <xf numFmtId="169" fontId="67" fillId="0" borderId="14" xfId="26" applyNumberFormat="1" applyFont="1" applyBorder="1" applyAlignment="1">
      <alignment horizontal="left" vertical="top" wrapText="1"/>
    </xf>
    <xf numFmtId="169" fontId="67" fillId="0" borderId="15" xfId="26" applyNumberFormat="1" applyFont="1" applyBorder="1" applyAlignment="1">
      <alignment horizontal="left" vertical="top" wrapText="1"/>
    </xf>
    <xf numFmtId="165" fontId="5" fillId="0" borderId="56" xfId="1" applyFont="1" applyBorder="1" applyAlignment="1">
      <alignment horizontal="center" vertical="center" wrapText="1"/>
    </xf>
    <xf numFmtId="165" fontId="5" fillId="0" borderId="45" xfId="1" applyFont="1" applyBorder="1" applyAlignment="1">
      <alignment horizontal="center" vertical="center" wrapText="1"/>
    </xf>
    <xf numFmtId="165" fontId="5" fillId="0" borderId="58" xfId="1" applyFont="1" applyBorder="1" applyAlignment="1">
      <alignment horizontal="center" vertical="center" wrapText="1"/>
    </xf>
    <xf numFmtId="165" fontId="5" fillId="0" borderId="57" xfId="1" applyFont="1" applyBorder="1" applyAlignment="1">
      <alignment horizontal="center" vertical="center" wrapText="1"/>
    </xf>
    <xf numFmtId="166" fontId="6" fillId="0" borderId="186" xfId="1" applyNumberFormat="1" applyFont="1" applyBorder="1" applyAlignment="1">
      <alignment horizontal="center" vertical="center"/>
    </xf>
    <xf numFmtId="165" fontId="5" fillId="5" borderId="187" xfId="1" applyFont="1" applyFill="1" applyBorder="1" applyAlignment="1">
      <alignment vertical="center"/>
    </xf>
    <xf numFmtId="165" fontId="5" fillId="0" borderId="72" xfId="1" applyFont="1" applyBorder="1" applyAlignment="1">
      <alignment horizontal="center" vertical="center" wrapText="1"/>
    </xf>
    <xf numFmtId="165" fontId="5" fillId="0" borderId="71" xfId="1" applyFont="1" applyBorder="1" applyAlignment="1">
      <alignment horizontal="center" vertical="center" wrapText="1"/>
    </xf>
    <xf numFmtId="165" fontId="22" fillId="0" borderId="8" xfId="1" applyFont="1" applyBorder="1" applyAlignment="1">
      <alignment horizontal="center" vertical="center" wrapText="1"/>
    </xf>
    <xf numFmtId="165" fontId="22" fillId="0" borderId="9" xfId="1" applyFont="1" applyBorder="1" applyAlignment="1">
      <alignment horizontal="center" vertical="center" wrapText="1"/>
    </xf>
    <xf numFmtId="165" fontId="22" fillId="0" borderId="92" xfId="1" applyFont="1" applyBorder="1" applyAlignment="1">
      <alignment horizontal="center" vertical="center" wrapText="1"/>
    </xf>
    <xf numFmtId="165" fontId="22" fillId="0" borderId="20" xfId="1" applyFont="1" applyBorder="1" applyAlignment="1">
      <alignment horizontal="center" vertical="center" wrapText="1"/>
    </xf>
    <xf numFmtId="165" fontId="22" fillId="0" borderId="0" xfId="1" applyFont="1" applyAlignment="1">
      <alignment horizontal="center" vertical="center" wrapText="1"/>
    </xf>
    <xf numFmtId="165" fontId="22" fillId="0" borderId="101" xfId="1" applyFont="1" applyBorder="1" applyAlignment="1">
      <alignment horizontal="center" vertical="center" wrapText="1"/>
    </xf>
    <xf numFmtId="165" fontId="22" fillId="0" borderId="100" xfId="1" applyFont="1" applyBorder="1" applyAlignment="1">
      <alignment horizontal="center" vertical="center" wrapText="1"/>
    </xf>
    <xf numFmtId="165" fontId="5" fillId="0" borderId="182" xfId="1" applyFont="1" applyBorder="1" applyAlignment="1">
      <alignment horizontal="center" vertical="center" wrapText="1"/>
    </xf>
    <xf numFmtId="165" fontId="5" fillId="0" borderId="183" xfId="1" applyFont="1" applyBorder="1" applyAlignment="1">
      <alignment horizontal="center" vertical="center" wrapText="1"/>
    </xf>
    <xf numFmtId="165" fontId="3" fillId="0" borderId="107" xfId="1" applyFont="1" applyBorder="1" applyAlignment="1">
      <alignment horizontal="left" vertical="top" wrapText="1"/>
    </xf>
    <xf numFmtId="165" fontId="7" fillId="0" borderId="0" xfId="1" applyFont="1" applyAlignment="1">
      <alignment horizontal="left" vertical="center" wrapText="1"/>
    </xf>
    <xf numFmtId="165" fontId="5" fillId="0" borderId="16" xfId="1" applyFont="1" applyBorder="1" applyAlignment="1">
      <alignment vertical="center"/>
    </xf>
    <xf numFmtId="165" fontId="65" fillId="5" borderId="20" xfId="1" applyFont="1" applyFill="1" applyBorder="1" applyAlignment="1">
      <alignment horizontal="center" vertical="center" wrapText="1"/>
    </xf>
    <xf numFmtId="165" fontId="5" fillId="5" borderId="0" xfId="1" applyFont="1" applyFill="1" applyAlignment="1">
      <alignment horizontal="center" vertical="center" wrapText="1"/>
    </xf>
    <xf numFmtId="165" fontId="5" fillId="5" borderId="198" xfId="1" applyFont="1" applyFill="1" applyBorder="1" applyAlignment="1">
      <alignment horizontal="center" vertical="center" wrapText="1"/>
    </xf>
    <xf numFmtId="165" fontId="5" fillId="5" borderId="22" xfId="1" applyFont="1" applyFill="1" applyBorder="1" applyAlignment="1">
      <alignment horizontal="center" vertical="center" wrapText="1"/>
    </xf>
    <xf numFmtId="165" fontId="5" fillId="5" borderId="23" xfId="1" applyFont="1" applyFill="1" applyBorder="1" applyAlignment="1">
      <alignment horizontal="center" vertical="center" wrapText="1"/>
    </xf>
    <xf numFmtId="165" fontId="5" fillId="5" borderId="191" xfId="1" applyFont="1" applyFill="1" applyBorder="1" applyAlignment="1">
      <alignment horizontal="center" vertical="center" wrapText="1"/>
    </xf>
    <xf numFmtId="166" fontId="64" fillId="5" borderId="18" xfId="1" applyNumberFormat="1" applyFont="1" applyFill="1" applyBorder="1" applyAlignment="1">
      <alignment horizontal="center" vertical="center"/>
    </xf>
    <xf numFmtId="166" fontId="64" fillId="5" borderId="186" xfId="1" applyNumberFormat="1" applyFont="1" applyFill="1" applyBorder="1" applyAlignment="1">
      <alignment horizontal="center" vertical="center"/>
    </xf>
    <xf numFmtId="166" fontId="6" fillId="2" borderId="186" xfId="1" applyNumberFormat="1" applyFont="1" applyFill="1" applyBorder="1" applyAlignment="1">
      <alignment horizontal="center" vertical="center"/>
    </xf>
    <xf numFmtId="165" fontId="15" fillId="0" borderId="190" xfId="1" applyFont="1" applyBorder="1" applyAlignment="1">
      <alignment horizontal="center" vertical="center" wrapText="1"/>
    </xf>
    <xf numFmtId="165" fontId="15" fillId="0" borderId="20" xfId="1" applyFont="1" applyBorder="1" applyAlignment="1">
      <alignment horizontal="center" vertical="center" wrapText="1"/>
    </xf>
    <xf numFmtId="165" fontId="15" fillId="0" borderId="0" xfId="1" applyFont="1" applyAlignment="1">
      <alignment horizontal="center" vertical="center" wrapText="1"/>
    </xf>
    <xf numFmtId="165" fontId="15" fillId="0" borderId="198" xfId="1" applyFont="1" applyBorder="1" applyAlignment="1">
      <alignment horizontal="center" vertical="center" wrapText="1"/>
    </xf>
    <xf numFmtId="165" fontId="15" fillId="0" borderId="92" xfId="1" applyFont="1" applyBorder="1" applyAlignment="1">
      <alignment horizontal="center" vertical="center" wrapText="1"/>
    </xf>
    <xf numFmtId="165" fontId="15" fillId="0" borderId="101" xfId="1" applyFont="1" applyBorder="1" applyAlignment="1">
      <alignment horizontal="center" vertical="center" wrapText="1"/>
    </xf>
    <xf numFmtId="165" fontId="15" fillId="0" borderId="100" xfId="1" applyFont="1" applyBorder="1" applyAlignment="1">
      <alignment horizontal="center" vertical="center" wrapText="1"/>
    </xf>
    <xf numFmtId="165" fontId="5" fillId="0" borderId="95" xfId="1" applyFont="1" applyBorder="1" applyAlignment="1">
      <alignment horizontal="center" vertical="center" wrapText="1"/>
    </xf>
    <xf numFmtId="165" fontId="3" fillId="0" borderId="22" xfId="1" applyFont="1" applyBorder="1" applyAlignment="1">
      <alignment horizontal="center" vertical="center"/>
    </xf>
    <xf numFmtId="165" fontId="3" fillId="0" borderId="24" xfId="1" applyFont="1" applyBorder="1" applyAlignment="1">
      <alignment horizontal="center" vertical="center"/>
    </xf>
    <xf numFmtId="165" fontId="5" fillId="0" borderId="187" xfId="1" applyFont="1" applyBorder="1" applyAlignment="1">
      <alignment horizontal="center" vertical="center" wrapText="1"/>
    </xf>
    <xf numFmtId="165" fontId="5" fillId="0" borderId="187" xfId="1" applyFont="1" applyBorder="1" applyAlignment="1">
      <alignment vertical="center"/>
    </xf>
    <xf numFmtId="166" fontId="6" fillId="5" borderId="11" xfId="1" applyNumberFormat="1" applyFont="1" applyFill="1" applyBorder="1" applyAlignment="1">
      <alignment horizontal="center" vertical="center"/>
    </xf>
    <xf numFmtId="165" fontId="7" fillId="0" borderId="307" xfId="1" applyFont="1" applyBorder="1" applyAlignment="1">
      <alignment horizontal="left" vertical="center" wrapText="1"/>
    </xf>
    <xf numFmtId="165" fontId="15" fillId="0" borderId="113" xfId="1" applyFont="1" applyBorder="1" applyAlignment="1">
      <alignment horizontal="center" vertical="center" wrapText="1"/>
    </xf>
    <xf numFmtId="165" fontId="17" fillId="0" borderId="0" xfId="1" applyFont="1" applyAlignment="1">
      <alignment horizontal="left" vertical="top" wrapText="1"/>
    </xf>
    <xf numFmtId="165" fontId="5" fillId="0" borderId="0" xfId="1" applyFont="1" applyAlignment="1">
      <alignment horizontal="center" vertical="center"/>
    </xf>
    <xf numFmtId="165" fontId="32" fillId="0" borderId="0" xfId="1" applyFont="1" applyAlignment="1">
      <alignment vertical="center"/>
    </xf>
    <xf numFmtId="49" fontId="4" fillId="0" borderId="0" xfId="1" applyNumberFormat="1" applyFont="1" applyAlignment="1">
      <alignment horizontal="center" vertical="center" wrapText="1"/>
    </xf>
    <xf numFmtId="165" fontId="20" fillId="0" borderId="0" xfId="1" applyFont="1" applyAlignment="1">
      <alignment horizontal="center" vertical="center" wrapText="1"/>
    </xf>
    <xf numFmtId="165" fontId="4" fillId="0" borderId="75" xfId="1" applyFont="1" applyBorder="1" applyAlignment="1">
      <alignment horizontal="center" vertical="top" wrapText="1"/>
    </xf>
    <xf numFmtId="165" fontId="4" fillId="0" borderId="76" xfId="1" applyFont="1" applyBorder="1" applyAlignment="1">
      <alignment horizontal="center" vertical="top" wrapText="1"/>
    </xf>
    <xf numFmtId="165" fontId="4" fillId="0" borderId="81" xfId="1" applyFont="1" applyBorder="1" applyAlignment="1">
      <alignment horizontal="center" vertical="top" wrapText="1"/>
    </xf>
    <xf numFmtId="165" fontId="40" fillId="5" borderId="43" xfId="1" applyFont="1" applyFill="1" applyBorder="1" applyAlignment="1">
      <alignment horizontal="center" vertical="top" wrapText="1"/>
    </xf>
    <xf numFmtId="165" fontId="40" fillId="5" borderId="14" xfId="1" applyFont="1" applyFill="1" applyBorder="1" applyAlignment="1">
      <alignment horizontal="center" vertical="top" wrapText="1"/>
    </xf>
    <xf numFmtId="165" fontId="40" fillId="5" borderId="15" xfId="1" applyFont="1" applyFill="1" applyBorder="1" applyAlignment="1">
      <alignment horizontal="center" vertical="top" wrapText="1"/>
    </xf>
    <xf numFmtId="166" fontId="6" fillId="0" borderId="272" xfId="1" applyNumberFormat="1" applyFont="1" applyBorder="1" applyAlignment="1">
      <alignment horizontal="center" vertical="center"/>
    </xf>
    <xf numFmtId="49" fontId="4" fillId="0" borderId="279" xfId="1" applyNumberFormat="1" applyFont="1" applyBorder="1" applyAlignment="1">
      <alignment horizontal="center" vertical="top" wrapText="1"/>
    </xf>
    <xf numFmtId="49" fontId="4" fillId="0" borderId="280" xfId="1" applyNumberFormat="1" applyFont="1" applyBorder="1" applyAlignment="1">
      <alignment horizontal="center" vertical="top" wrapText="1"/>
    </xf>
    <xf numFmtId="49" fontId="4" fillId="0" borderId="282" xfId="1" applyNumberFormat="1" applyFont="1" applyBorder="1" applyAlignment="1">
      <alignment horizontal="center" vertical="top" wrapText="1"/>
    </xf>
    <xf numFmtId="165" fontId="20" fillId="0" borderId="26" xfId="1" applyFont="1" applyBorder="1" applyAlignment="1">
      <alignment horizontal="center" vertical="center" wrapText="1"/>
    </xf>
    <xf numFmtId="165" fontId="20" fillId="0" borderId="16" xfId="1" applyFont="1" applyBorder="1" applyAlignment="1">
      <alignment horizontal="center" vertical="center" wrapText="1"/>
    </xf>
    <xf numFmtId="49" fontId="4" fillId="0" borderId="117" xfId="1" applyNumberFormat="1" applyFont="1" applyBorder="1" applyAlignment="1">
      <alignment horizontal="center" vertical="top" wrapText="1"/>
    </xf>
    <xf numFmtId="49" fontId="4" fillId="0" borderId="110" xfId="1" applyNumberFormat="1" applyFont="1" applyBorder="1" applyAlignment="1">
      <alignment horizontal="center" vertical="top" wrapText="1"/>
    </xf>
    <xf numFmtId="49" fontId="4" fillId="0" borderId="108" xfId="1" applyNumberFormat="1" applyFont="1" applyBorder="1" applyAlignment="1">
      <alignment horizontal="center" vertical="top" wrapText="1"/>
    </xf>
    <xf numFmtId="165" fontId="7" fillId="0" borderId="113" xfId="1" applyFont="1" applyBorder="1" applyAlignment="1">
      <alignment horizontal="left" vertical="center"/>
    </xf>
    <xf numFmtId="165" fontId="7" fillId="0" borderId="22" xfId="1" applyFont="1" applyBorder="1" applyAlignment="1">
      <alignment horizontal="center" vertical="center" wrapText="1"/>
    </xf>
    <xf numFmtId="165" fontId="7" fillId="0" borderId="23" xfId="1" applyFont="1" applyBorder="1" applyAlignment="1">
      <alignment horizontal="center" vertical="center" wrapText="1"/>
    </xf>
    <xf numFmtId="165" fontId="7" fillId="0" borderId="24" xfId="1" applyFont="1" applyBorder="1" applyAlignment="1">
      <alignment horizontal="center" vertical="center" wrapText="1"/>
    </xf>
    <xf numFmtId="165" fontId="13" fillId="0" borderId="8" xfId="1" applyFont="1" applyBorder="1" applyAlignment="1">
      <alignment horizontal="center" vertical="center" wrapText="1"/>
    </xf>
    <xf numFmtId="165" fontId="13" fillId="0" borderId="9" xfId="1" applyFont="1" applyBorder="1" applyAlignment="1">
      <alignment horizontal="center" vertical="center" wrapText="1"/>
    </xf>
    <xf numFmtId="165" fontId="13" fillId="0" borderId="10" xfId="1" applyFont="1" applyBorder="1" applyAlignment="1">
      <alignment horizontal="center" vertical="center" wrapText="1"/>
    </xf>
    <xf numFmtId="165" fontId="13" fillId="0" borderId="20" xfId="1" applyFont="1" applyBorder="1" applyAlignment="1">
      <alignment horizontal="center" vertical="center" wrapText="1"/>
    </xf>
    <xf numFmtId="165" fontId="13" fillId="0" borderId="0" xfId="1" applyFont="1" applyAlignment="1">
      <alignment horizontal="center" vertical="center" wrapText="1"/>
    </xf>
    <xf numFmtId="165" fontId="13" fillId="0" borderId="21" xfId="1" applyFont="1" applyBorder="1" applyAlignment="1">
      <alignment horizontal="center" vertical="center" wrapText="1"/>
    </xf>
    <xf numFmtId="165" fontId="13" fillId="0" borderId="22" xfId="1" applyFont="1" applyBorder="1" applyAlignment="1">
      <alignment horizontal="center" vertical="center" wrapText="1"/>
    </xf>
    <xf numFmtId="165" fontId="13" fillId="0" borderId="23" xfId="1" applyFont="1" applyBorder="1" applyAlignment="1">
      <alignment horizontal="center" vertical="center" wrapText="1"/>
    </xf>
    <xf numFmtId="165" fontId="13" fillId="0" borderId="24" xfId="1" applyFont="1" applyBorder="1" applyAlignment="1">
      <alignment horizontal="center" vertical="center" wrapText="1"/>
    </xf>
    <xf numFmtId="165" fontId="7" fillId="0" borderId="10" xfId="1" applyFont="1" applyBorder="1" applyAlignment="1">
      <alignment horizontal="left" vertical="top" wrapText="1"/>
    </xf>
    <xf numFmtId="165" fontId="7" fillId="0" borderId="0" xfId="1" applyFont="1" applyAlignment="1">
      <alignment horizontal="left" vertical="top" wrapText="1"/>
    </xf>
    <xf numFmtId="165" fontId="7" fillId="0" borderId="21" xfId="1" applyFont="1" applyBorder="1" applyAlignment="1">
      <alignment horizontal="left" vertical="top" wrapText="1"/>
    </xf>
    <xf numFmtId="165" fontId="7" fillId="0" borderId="14" xfId="1" applyFont="1" applyBorder="1" applyAlignment="1">
      <alignment horizontal="left" vertical="top" wrapText="1"/>
    </xf>
    <xf numFmtId="165" fontId="7" fillId="0" borderId="15" xfId="1" applyFont="1" applyBorder="1" applyAlignment="1">
      <alignment horizontal="left" vertical="top" wrapText="1"/>
    </xf>
    <xf numFmtId="49" fontId="4" fillId="2" borderId="1" xfId="1" applyNumberFormat="1" applyFont="1" applyFill="1" applyBorder="1" applyAlignment="1">
      <alignment horizontal="center" vertical="top" wrapText="1"/>
    </xf>
    <xf numFmtId="49" fontId="4" fillId="2" borderId="4" xfId="1" applyNumberFormat="1" applyFont="1" applyFill="1" applyBorder="1" applyAlignment="1">
      <alignment horizontal="center" vertical="top" wrapText="1"/>
    </xf>
    <xf numFmtId="165" fontId="3" fillId="0" borderId="21" xfId="1" applyFont="1" applyBorder="1" applyAlignment="1">
      <alignment horizontal="left" vertical="top" wrapText="1"/>
    </xf>
    <xf numFmtId="0" fontId="3" fillId="0" borderId="0" xfId="0" applyFont="1" applyAlignment="1">
      <alignment horizontal="center" vertical="center" wrapText="1"/>
    </xf>
    <xf numFmtId="165" fontId="5" fillId="0" borderId="114" xfId="1" applyFont="1" applyBorder="1" applyAlignment="1">
      <alignment horizontal="center" vertical="center" wrapText="1"/>
    </xf>
    <xf numFmtId="165" fontId="10" fillId="0" borderId="109" xfId="1" applyFont="1" applyBorder="1" applyAlignment="1">
      <alignment horizontal="left" vertical="top" wrapText="1"/>
    </xf>
    <xf numFmtId="165" fontId="10" fillId="0" borderId="107" xfId="1" applyFont="1" applyBorder="1" applyAlignment="1">
      <alignment horizontal="left" vertical="top" wrapText="1"/>
    </xf>
    <xf numFmtId="165" fontId="10" fillId="0" borderId="106" xfId="1" applyFont="1" applyBorder="1" applyAlignment="1">
      <alignment horizontal="left" vertical="top" wrapText="1"/>
    </xf>
    <xf numFmtId="165" fontId="10" fillId="0" borderId="105" xfId="1" applyFont="1" applyBorder="1" applyAlignment="1">
      <alignment horizontal="left" vertical="top" wrapText="1"/>
    </xf>
    <xf numFmtId="165" fontId="3" fillId="0" borderId="0" xfId="1" applyFont="1" applyAlignment="1">
      <alignment horizontal="left" vertical="center" wrapText="1"/>
    </xf>
    <xf numFmtId="165" fontId="3" fillId="0" borderId="38" xfId="1" applyFont="1" applyBorder="1" applyAlignment="1">
      <alignment horizontal="left" vertical="center" wrapText="1"/>
    </xf>
    <xf numFmtId="165" fontId="3" fillId="0" borderId="39" xfId="1" applyFont="1" applyBorder="1" applyAlignment="1">
      <alignment horizontal="left" vertical="center" wrapText="1"/>
    </xf>
    <xf numFmtId="165" fontId="3" fillId="0" borderId="40" xfId="1" applyFont="1" applyBorder="1" applyAlignment="1">
      <alignment horizontal="left" vertical="center" wrapText="1"/>
    </xf>
    <xf numFmtId="49" fontId="5" fillId="0" borderId="2" xfId="1" applyNumberFormat="1" applyFont="1" applyBorder="1" applyAlignment="1">
      <alignment horizontal="center" vertical="center" wrapText="1"/>
    </xf>
    <xf numFmtId="49" fontId="5" fillId="0" borderId="11" xfId="1" applyNumberFormat="1" applyFont="1" applyBorder="1" applyAlignment="1">
      <alignment horizontal="center" vertical="center" wrapText="1"/>
    </xf>
    <xf numFmtId="165" fontId="3" fillId="0" borderId="92" xfId="1" applyFont="1" applyBorder="1" applyAlignment="1">
      <alignment horizontal="center" vertical="center" wrapText="1"/>
    </xf>
    <xf numFmtId="165" fontId="3" fillId="0" borderId="101" xfId="1" applyFont="1" applyBorder="1" applyAlignment="1">
      <alignment horizontal="center" vertical="center" wrapText="1"/>
    </xf>
    <xf numFmtId="165" fontId="3" fillId="0" borderId="100" xfId="1" applyFont="1" applyBorder="1" applyAlignment="1">
      <alignment horizontal="center" vertical="center" wrapText="1"/>
    </xf>
    <xf numFmtId="165" fontId="15" fillId="0" borderId="109" xfId="1" applyFont="1" applyBorder="1" applyAlignment="1">
      <alignment horizontal="center" vertical="center" wrapText="1"/>
    </xf>
    <xf numFmtId="165" fontId="15" fillId="0" borderId="123" xfId="1" applyFont="1" applyBorder="1" applyAlignment="1">
      <alignment horizontal="center" vertical="center" wrapText="1"/>
    </xf>
    <xf numFmtId="165" fontId="15" fillId="0" borderId="122" xfId="1" applyFont="1" applyBorder="1" applyAlignment="1">
      <alignment horizontal="center" vertical="center" wrapText="1"/>
    </xf>
    <xf numFmtId="166" fontId="6" fillId="5" borderId="18" xfId="1" applyNumberFormat="1" applyFont="1" applyFill="1" applyBorder="1" applyAlignment="1">
      <alignment horizontal="center" vertical="center"/>
    </xf>
    <xf numFmtId="166" fontId="6" fillId="5" borderId="113" xfId="1" applyNumberFormat="1" applyFont="1" applyFill="1" applyBorder="1" applyAlignment="1">
      <alignment horizontal="center" vertical="center"/>
    </xf>
    <xf numFmtId="165" fontId="7" fillId="0" borderId="20" xfId="1" applyFont="1" applyBorder="1" applyAlignment="1">
      <alignment horizontal="center" vertical="center" wrapText="1"/>
    </xf>
    <xf numFmtId="165" fontId="7" fillId="0" borderId="0" xfId="1" applyFont="1" applyAlignment="1">
      <alignment horizontal="center" vertical="center" wrapText="1"/>
    </xf>
    <xf numFmtId="165" fontId="7" fillId="0" borderId="21" xfId="1" applyFont="1" applyBorder="1" applyAlignment="1">
      <alignment horizontal="center" vertical="center" wrapText="1"/>
    </xf>
    <xf numFmtId="49" fontId="3" fillId="0" borderId="11" xfId="1" applyNumberFormat="1" applyFont="1" applyBorder="1" applyAlignment="1">
      <alignment horizontal="left" vertical="center" wrapText="1"/>
    </xf>
    <xf numFmtId="49" fontId="7" fillId="0" borderId="64" xfId="1" applyNumberFormat="1" applyFont="1" applyBorder="1" applyAlignment="1">
      <alignment horizontal="left" vertical="center" wrapText="1"/>
    </xf>
    <xf numFmtId="166" fontId="6" fillId="0" borderId="64" xfId="1" applyNumberFormat="1" applyFont="1" applyBorder="1" applyAlignment="1">
      <alignment horizontal="center" vertical="center"/>
    </xf>
    <xf numFmtId="165" fontId="7" fillId="0" borderId="8" xfId="1" applyFont="1" applyBorder="1" applyAlignment="1">
      <alignment horizontal="left" vertical="center" wrapText="1"/>
    </xf>
    <xf numFmtId="165" fontId="7" fillId="0" borderId="22" xfId="1" applyFont="1" applyBorder="1" applyAlignment="1">
      <alignment horizontal="left" vertical="center" wrapText="1"/>
    </xf>
    <xf numFmtId="165" fontId="7" fillId="0" borderId="109" xfId="1" applyFont="1" applyBorder="1" applyAlignment="1">
      <alignment horizontal="left" vertical="center" wrapText="1"/>
    </xf>
    <xf numFmtId="165" fontId="7" fillId="0" borderId="122" xfId="1" applyFont="1" applyBorder="1" applyAlignment="1">
      <alignment horizontal="left" vertical="center" wrapText="1"/>
    </xf>
    <xf numFmtId="165" fontId="3" fillId="9" borderId="8" xfId="1" applyFont="1" applyFill="1" applyBorder="1" applyAlignment="1">
      <alignment horizontal="left" vertical="top" wrapText="1"/>
    </xf>
    <xf numFmtId="165" fontId="3" fillId="9" borderId="9" xfId="1" applyFont="1" applyFill="1" applyBorder="1" applyAlignment="1">
      <alignment horizontal="left" vertical="top" wrapText="1"/>
    </xf>
    <xf numFmtId="165" fontId="3" fillId="9" borderId="92" xfId="1" applyFont="1" applyFill="1" applyBorder="1" applyAlignment="1">
      <alignment horizontal="left" vertical="top" wrapText="1"/>
    </xf>
    <xf numFmtId="165" fontId="3" fillId="9" borderId="90" xfId="1" applyFont="1" applyFill="1" applyBorder="1" applyAlignment="1">
      <alignment horizontal="left" vertical="top" wrapText="1"/>
    </xf>
    <xf numFmtId="165" fontId="3" fillId="9" borderId="89" xfId="1" applyFont="1" applyFill="1" applyBorder="1" applyAlignment="1">
      <alignment horizontal="left" vertical="top" wrapText="1"/>
    </xf>
    <xf numFmtId="165" fontId="3" fillId="9" borderId="88" xfId="1" applyFont="1" applyFill="1" applyBorder="1" applyAlignment="1">
      <alignment horizontal="left" vertical="top" wrapText="1"/>
    </xf>
    <xf numFmtId="49" fontId="67" fillId="2" borderId="8" xfId="1" applyNumberFormat="1" applyFont="1" applyFill="1" applyBorder="1" applyAlignment="1">
      <alignment horizontal="center" vertical="center"/>
    </xf>
    <xf numFmtId="49" fontId="67" fillId="2" borderId="66" xfId="1" applyNumberFormat="1" applyFont="1" applyFill="1" applyBorder="1" applyAlignment="1">
      <alignment horizontal="center" vertical="center"/>
    </xf>
    <xf numFmtId="49" fontId="67" fillId="2" borderId="20" xfId="1" applyNumberFormat="1" applyFont="1" applyFill="1" applyBorder="1" applyAlignment="1">
      <alignment horizontal="center" vertical="center"/>
    </xf>
    <xf numFmtId="49" fontId="67" fillId="2" borderId="67" xfId="1" applyNumberFormat="1" applyFont="1" applyFill="1" applyBorder="1" applyAlignment="1">
      <alignment horizontal="center" vertical="center"/>
    </xf>
    <xf numFmtId="49" fontId="67" fillId="2" borderId="22" xfId="1" applyNumberFormat="1" applyFont="1" applyFill="1" applyBorder="1" applyAlignment="1">
      <alignment horizontal="center" vertical="center"/>
    </xf>
    <xf numFmtId="49" fontId="67" fillId="2" borderId="60" xfId="1" applyNumberFormat="1" applyFont="1" applyFill="1" applyBorder="1" applyAlignment="1">
      <alignment horizontal="center" vertical="center"/>
    </xf>
    <xf numFmtId="165" fontId="65" fillId="9" borderId="8" xfId="1" applyFont="1" applyFill="1" applyBorder="1" applyAlignment="1">
      <alignment horizontal="center" vertical="center" wrapText="1"/>
    </xf>
    <xf numFmtId="165" fontId="65" fillId="9" borderId="9" xfId="1" applyFont="1" applyFill="1" applyBorder="1" applyAlignment="1">
      <alignment horizontal="center" vertical="center" wrapText="1"/>
    </xf>
    <xf numFmtId="165" fontId="65" fillId="9" borderId="92" xfId="1" applyFont="1" applyFill="1" applyBorder="1" applyAlignment="1">
      <alignment horizontal="center" vertical="center" wrapText="1"/>
    </xf>
    <xf numFmtId="165" fontId="65" fillId="9" borderId="22" xfId="1" applyFont="1" applyFill="1" applyBorder="1" applyAlignment="1">
      <alignment horizontal="center" vertical="center" wrapText="1"/>
    </xf>
    <xf numFmtId="165" fontId="65" fillId="9" borderId="23" xfId="1" applyFont="1" applyFill="1" applyBorder="1" applyAlignment="1">
      <alignment horizontal="center" vertical="center" wrapText="1"/>
    </xf>
    <xf numFmtId="165" fontId="65" fillId="9" borderId="100" xfId="1" applyFont="1" applyFill="1" applyBorder="1" applyAlignment="1">
      <alignment horizontal="center" vertical="center" wrapText="1"/>
    </xf>
    <xf numFmtId="165" fontId="7" fillId="9" borderId="8" xfId="1" applyFont="1" applyFill="1" applyBorder="1" applyAlignment="1">
      <alignment horizontal="left" vertical="center"/>
    </xf>
    <xf numFmtId="165" fontId="7" fillId="9" borderId="66" xfId="1" applyFont="1" applyFill="1" applyBorder="1" applyAlignment="1">
      <alignment horizontal="left" vertical="center"/>
    </xf>
    <xf numFmtId="165" fontId="7" fillId="9" borderId="20" xfId="1" applyFont="1" applyFill="1" applyBorder="1" applyAlignment="1">
      <alignment horizontal="left" vertical="center"/>
    </xf>
    <xf numFmtId="165" fontId="7" fillId="9" borderId="67" xfId="1" applyFont="1" applyFill="1" applyBorder="1" applyAlignment="1">
      <alignment horizontal="left" vertical="center"/>
    </xf>
    <xf numFmtId="165" fontId="7" fillId="9" borderId="22" xfId="1" applyFont="1" applyFill="1" applyBorder="1" applyAlignment="1">
      <alignment horizontal="left" vertical="center"/>
    </xf>
    <xf numFmtId="165" fontId="7" fillId="9" borderId="60" xfId="1" applyFont="1" applyFill="1" applyBorder="1" applyAlignment="1">
      <alignment horizontal="left" vertical="center"/>
    </xf>
    <xf numFmtId="166" fontId="6" fillId="0" borderId="66" xfId="1" applyNumberFormat="1" applyFont="1" applyBorder="1" applyAlignment="1">
      <alignment horizontal="center" vertical="center"/>
    </xf>
    <xf numFmtId="166" fontId="6" fillId="0" borderId="67" xfId="1" applyNumberFormat="1" applyFont="1" applyBorder="1" applyAlignment="1">
      <alignment horizontal="center" vertical="center"/>
    </xf>
    <xf numFmtId="166" fontId="6" fillId="0" borderId="22" xfId="1" applyNumberFormat="1" applyFont="1" applyBorder="1" applyAlignment="1">
      <alignment horizontal="center" vertical="center"/>
    </xf>
    <xf numFmtId="166" fontId="42" fillId="0" borderId="5" xfId="1" applyNumberFormat="1" applyFont="1" applyBorder="1" applyAlignment="1">
      <alignment horizontal="center" vertical="center"/>
    </xf>
    <xf numFmtId="166" fontId="42" fillId="0" borderId="113" xfId="1" applyNumberFormat="1" applyFont="1" applyBorder="1" applyAlignment="1">
      <alignment horizontal="center" vertical="center"/>
    </xf>
    <xf numFmtId="165" fontId="5" fillId="0" borderId="116" xfId="1" applyFont="1" applyBorder="1" applyAlignment="1">
      <alignment vertical="center"/>
    </xf>
    <xf numFmtId="49" fontId="4" fillId="5" borderId="117" xfId="1" applyNumberFormat="1" applyFont="1" applyFill="1" applyBorder="1" applyAlignment="1">
      <alignment horizontal="center" vertical="top" wrapText="1"/>
    </xf>
    <xf numFmtId="49" fontId="4" fillId="5" borderId="110" xfId="1" applyNumberFormat="1" applyFont="1" applyFill="1" applyBorder="1" applyAlignment="1">
      <alignment horizontal="center" vertical="top" wrapText="1"/>
    </xf>
    <xf numFmtId="49" fontId="4" fillId="5" borderId="108" xfId="1" applyNumberFormat="1" applyFont="1" applyFill="1" applyBorder="1" applyAlignment="1">
      <alignment horizontal="center" vertical="top" wrapText="1"/>
    </xf>
    <xf numFmtId="165" fontId="5" fillId="5" borderId="115" xfId="1" applyFont="1" applyFill="1" applyBorder="1" applyAlignment="1">
      <alignment horizontal="center" vertical="center" wrapText="1"/>
    </xf>
    <xf numFmtId="165" fontId="5" fillId="5" borderId="114" xfId="1" applyFont="1" applyFill="1" applyBorder="1" applyAlignment="1">
      <alignment vertical="center"/>
    </xf>
    <xf numFmtId="165" fontId="22" fillId="0" borderId="5" xfId="1" applyFont="1" applyBorder="1" applyAlignment="1">
      <alignment horizontal="center" vertical="center" wrapText="1"/>
    </xf>
    <xf numFmtId="165" fontId="22" fillId="0" borderId="18" xfId="1" applyFont="1" applyBorder="1" applyAlignment="1">
      <alignment horizontal="center" vertical="center" wrapText="1"/>
    </xf>
    <xf numFmtId="165" fontId="22" fillId="0" borderId="95" xfId="1" applyFont="1" applyBorder="1" applyAlignment="1">
      <alignment horizontal="center" vertical="center" wrapText="1"/>
    </xf>
    <xf numFmtId="165" fontId="65" fillId="5" borderId="8" xfId="1" applyFont="1" applyFill="1" applyBorder="1" applyAlignment="1">
      <alignment horizontal="center" vertical="center" wrapText="1"/>
    </xf>
    <xf numFmtId="165" fontId="5" fillId="5" borderId="9" xfId="1" applyFont="1" applyFill="1" applyBorder="1" applyAlignment="1">
      <alignment horizontal="center" vertical="center" wrapText="1"/>
    </xf>
    <xf numFmtId="165" fontId="5" fillId="5" borderId="109" xfId="1" applyFont="1" applyFill="1" applyBorder="1" applyAlignment="1">
      <alignment horizontal="center" vertical="center" wrapText="1"/>
    </xf>
    <xf numFmtId="165" fontId="5" fillId="5" borderId="122" xfId="1" applyFont="1" applyFill="1" applyBorder="1" applyAlignment="1">
      <alignment horizontal="center" vertical="center" wrapText="1"/>
    </xf>
    <xf numFmtId="165" fontId="4" fillId="0" borderId="17" xfId="1" applyFont="1" applyBorder="1" applyAlignment="1">
      <alignment horizontal="center" vertical="top" wrapText="1"/>
    </xf>
    <xf numFmtId="166" fontId="42" fillId="5" borderId="18" xfId="1" applyNumberFormat="1" applyFont="1" applyFill="1" applyBorder="1" applyAlignment="1">
      <alignment horizontal="center" vertical="center"/>
    </xf>
    <xf numFmtId="166" fontId="42" fillId="5" borderId="113" xfId="1" applyNumberFormat="1" applyFont="1" applyFill="1" applyBorder="1" applyAlignment="1">
      <alignment horizontal="center" vertical="center"/>
    </xf>
    <xf numFmtId="165" fontId="5" fillId="2" borderId="18" xfId="1" applyFont="1" applyFill="1" applyBorder="1" applyAlignment="1">
      <alignment horizontal="center" vertical="center" wrapText="1"/>
    </xf>
    <xf numFmtId="165" fontId="5" fillId="2" borderId="273" xfId="1" applyFont="1" applyFill="1" applyBorder="1" applyAlignment="1">
      <alignment horizontal="center" vertical="center" wrapText="1"/>
    </xf>
    <xf numFmtId="0" fontId="7" fillId="0" borderId="11" xfId="0" applyFont="1" applyBorder="1" applyAlignment="1">
      <alignment horizontal="left" vertical="center"/>
    </xf>
    <xf numFmtId="0" fontId="7" fillId="0" borderId="12" xfId="0" applyFont="1" applyBorder="1" applyAlignment="1">
      <alignment horizontal="left" vertical="center"/>
    </xf>
    <xf numFmtId="0" fontId="3" fillId="0" borderId="8" xfId="0" applyFont="1" applyBorder="1" applyAlignment="1">
      <alignment horizontal="left" vertical="top" wrapText="1"/>
    </xf>
    <xf numFmtId="0" fontId="3" fillId="0" borderId="9" xfId="0" applyFont="1" applyBorder="1" applyAlignment="1">
      <alignment horizontal="left" vertical="top" wrapText="1"/>
    </xf>
    <xf numFmtId="0" fontId="3" fillId="0" borderId="10" xfId="0" applyFont="1" applyBorder="1" applyAlignment="1">
      <alignment horizontal="left" vertical="top" wrapText="1"/>
    </xf>
    <xf numFmtId="0" fontId="3" fillId="0" borderId="13" xfId="0" applyFont="1" applyBorder="1" applyAlignment="1">
      <alignment horizontal="left" vertical="top" wrapText="1"/>
    </xf>
    <xf numFmtId="0" fontId="3" fillId="0" borderId="14" xfId="0" applyFont="1" applyBorder="1" applyAlignment="1">
      <alignment horizontal="left" vertical="top" wrapText="1"/>
    </xf>
    <xf numFmtId="0" fontId="3" fillId="0" borderId="15" xfId="0" applyFont="1" applyBorder="1" applyAlignment="1">
      <alignment horizontal="left" vertical="top" wrapText="1"/>
    </xf>
    <xf numFmtId="49" fontId="7" fillId="0" borderId="8" xfId="0" applyNumberFormat="1" applyFont="1" applyBorder="1" applyAlignment="1">
      <alignment horizontal="center" vertical="center"/>
    </xf>
    <xf numFmtId="49" fontId="7" fillId="0" borderId="66" xfId="0" applyNumberFormat="1" applyFont="1" applyBorder="1" applyAlignment="1">
      <alignment horizontal="center" vertical="center"/>
    </xf>
    <xf numFmtId="49" fontId="7" fillId="0" borderId="20" xfId="0" applyNumberFormat="1" applyFont="1" applyBorder="1" applyAlignment="1">
      <alignment horizontal="center" vertical="center"/>
    </xf>
    <xf numFmtId="49" fontId="7" fillId="0" borderId="67" xfId="0" applyNumberFormat="1" applyFont="1" applyBorder="1" applyAlignment="1">
      <alignment horizontal="center" vertical="center"/>
    </xf>
    <xf numFmtId="49" fontId="7" fillId="0" borderId="22" xfId="0" applyNumberFormat="1" applyFont="1" applyBorder="1" applyAlignment="1">
      <alignment horizontal="center" vertical="center"/>
    </xf>
    <xf numFmtId="49" fontId="7" fillId="0" borderId="60" xfId="0" applyNumberFormat="1" applyFont="1" applyBorder="1" applyAlignment="1">
      <alignment horizontal="center" vertical="center"/>
    </xf>
    <xf numFmtId="49" fontId="4" fillId="0" borderId="1" xfId="0" applyNumberFormat="1" applyFont="1" applyBorder="1" applyAlignment="1">
      <alignment horizontal="center" vertical="top" wrapText="1"/>
    </xf>
    <xf numFmtId="49" fontId="4" fillId="0" borderId="4" xfId="0" applyNumberFormat="1" applyFont="1" applyBorder="1" applyAlignment="1">
      <alignment horizontal="center" vertical="top" wrapText="1"/>
    </xf>
    <xf numFmtId="49" fontId="4" fillId="0" borderId="17" xfId="0" applyNumberFormat="1" applyFont="1" applyBorder="1" applyAlignment="1">
      <alignment horizontal="center" vertical="top" wrapText="1"/>
    </xf>
    <xf numFmtId="165" fontId="5" fillId="0" borderId="267" xfId="1" applyFont="1" applyBorder="1" applyAlignment="1">
      <alignment horizontal="center" vertical="center" wrapText="1"/>
    </xf>
    <xf numFmtId="165" fontId="5" fillId="0" borderId="267" xfId="1" applyFont="1" applyBorder="1" applyAlignment="1">
      <alignment vertical="center" wrapText="1"/>
    </xf>
    <xf numFmtId="165" fontId="5" fillId="9" borderId="98" xfId="1" applyFont="1" applyFill="1" applyBorder="1" applyAlignment="1">
      <alignment horizontal="center" vertical="center" wrapText="1"/>
    </xf>
    <xf numFmtId="165" fontId="5" fillId="9" borderId="98" xfId="1" applyFont="1" applyFill="1" applyBorder="1" applyAlignment="1">
      <alignment vertical="center"/>
    </xf>
    <xf numFmtId="165" fontId="5" fillId="9" borderId="97" xfId="1" applyFont="1" applyFill="1" applyBorder="1" applyAlignment="1">
      <alignment horizontal="center" vertical="center" wrapText="1"/>
    </xf>
    <xf numFmtId="165" fontId="5" fillId="9" borderId="96" xfId="1" applyFont="1" applyFill="1" applyBorder="1" applyAlignment="1">
      <alignment vertical="center"/>
    </xf>
    <xf numFmtId="165" fontId="41" fillId="9" borderId="5" xfId="1" applyFont="1" applyFill="1" applyBorder="1" applyAlignment="1">
      <alignment horizontal="center" vertical="center" wrapText="1"/>
    </xf>
    <xf numFmtId="165" fontId="41" fillId="9" borderId="6" xfId="1" applyFont="1" applyFill="1" applyBorder="1" applyAlignment="1">
      <alignment horizontal="center" vertical="center" wrapText="1"/>
    </xf>
    <xf numFmtId="166" fontId="6" fillId="9" borderId="5" xfId="1" applyNumberFormat="1" applyFont="1" applyFill="1" applyBorder="1" applyAlignment="1">
      <alignment horizontal="center" vertical="center"/>
    </xf>
    <xf numFmtId="166" fontId="6" fillId="9" borderId="7" xfId="1" applyNumberFormat="1" applyFont="1" applyFill="1" applyBorder="1" applyAlignment="1">
      <alignment horizontal="center" vertical="center"/>
    </xf>
    <xf numFmtId="165" fontId="5" fillId="0" borderId="268" xfId="1" applyFont="1" applyBorder="1" applyAlignment="1">
      <alignment horizontal="center" vertical="center" wrapText="1"/>
    </xf>
    <xf numFmtId="165" fontId="5" fillId="0" borderId="269" xfId="1" applyFont="1" applyBorder="1" applyAlignment="1">
      <alignment horizontal="center" vertical="center" wrapText="1"/>
    </xf>
    <xf numFmtId="165" fontId="3" fillId="5" borderId="8" xfId="1" applyFont="1" applyFill="1" applyBorder="1" applyAlignment="1">
      <alignment horizontal="left" vertical="top" wrapText="1"/>
    </xf>
    <xf numFmtId="165" fontId="3" fillId="5" borderId="9" xfId="1" applyFont="1" applyFill="1" applyBorder="1" applyAlignment="1">
      <alignment horizontal="left" vertical="top" wrapText="1"/>
    </xf>
    <xf numFmtId="165" fontId="3" fillId="5" borderId="109" xfId="1" applyFont="1" applyFill="1" applyBorder="1" applyAlignment="1">
      <alignment horizontal="left" vertical="top" wrapText="1"/>
    </xf>
    <xf numFmtId="165" fontId="3" fillId="5" borderId="107" xfId="1" applyFont="1" applyFill="1" applyBorder="1" applyAlignment="1">
      <alignment horizontal="left" vertical="top" wrapText="1"/>
    </xf>
    <xf numFmtId="165" fontId="3" fillId="5" borderId="106" xfId="1" applyFont="1" applyFill="1" applyBorder="1" applyAlignment="1">
      <alignment horizontal="left" vertical="top" wrapText="1"/>
    </xf>
    <xf numFmtId="165" fontId="3" fillId="5" borderId="105" xfId="1" applyFont="1" applyFill="1" applyBorder="1" applyAlignment="1">
      <alignment horizontal="left" vertical="top" wrapText="1"/>
    </xf>
    <xf numFmtId="165" fontId="5" fillId="5" borderId="116" xfId="1" applyFont="1" applyFill="1" applyBorder="1" applyAlignment="1">
      <alignment horizontal="center" vertical="center" wrapText="1"/>
    </xf>
    <xf numFmtId="165" fontId="5" fillId="5" borderId="116" xfId="1" applyFont="1" applyFill="1" applyBorder="1" applyAlignment="1">
      <alignment vertical="center"/>
    </xf>
    <xf numFmtId="165" fontId="41" fillId="0" borderId="0" xfId="1" applyFont="1" applyAlignment="1">
      <alignment horizontal="center" vertical="center" wrapText="1"/>
    </xf>
    <xf numFmtId="166" fontId="42" fillId="0" borderId="0" xfId="1" applyNumberFormat="1" applyFont="1" applyAlignment="1">
      <alignment horizontal="center" vertical="center"/>
    </xf>
    <xf numFmtId="165" fontId="5" fillId="9" borderId="98" xfId="1" applyFont="1" applyFill="1" applyBorder="1" applyAlignment="1">
      <alignment vertical="center" wrapText="1"/>
    </xf>
    <xf numFmtId="49" fontId="4" fillId="9" borderId="99" xfId="1" applyNumberFormat="1" applyFont="1" applyFill="1" applyBorder="1" applyAlignment="1">
      <alignment horizontal="center" vertical="top" wrapText="1"/>
    </xf>
    <xf numFmtId="49" fontId="4" fillId="9" borderId="93" xfId="1" applyNumberFormat="1" applyFont="1" applyFill="1" applyBorder="1" applyAlignment="1">
      <alignment horizontal="center" vertical="top" wrapText="1"/>
    </xf>
    <xf numFmtId="49" fontId="4" fillId="9" borderId="91" xfId="1" applyNumberFormat="1" applyFont="1" applyFill="1" applyBorder="1" applyAlignment="1">
      <alignment horizontal="center" vertical="top" wrapText="1"/>
    </xf>
    <xf numFmtId="165" fontId="5" fillId="0" borderId="270" xfId="1" applyFont="1" applyBorder="1" applyAlignment="1">
      <alignment vertical="center"/>
    </xf>
    <xf numFmtId="165" fontId="3" fillId="0" borderId="274" xfId="1" applyFont="1" applyBorder="1" applyAlignment="1">
      <alignment horizontal="left" vertical="top" wrapText="1"/>
    </xf>
    <xf numFmtId="165" fontId="3" fillId="0" borderId="276" xfId="1" applyFont="1" applyBorder="1" applyAlignment="1">
      <alignment horizontal="left" vertical="top" wrapText="1"/>
    </xf>
    <xf numFmtId="165" fontId="3" fillId="0" borderId="277" xfId="1" applyFont="1" applyBorder="1" applyAlignment="1">
      <alignment horizontal="left" vertical="top" wrapText="1"/>
    </xf>
    <xf numFmtId="165" fontId="3" fillId="0" borderId="278" xfId="1" applyFont="1" applyBorder="1" applyAlignment="1">
      <alignment horizontal="left" vertical="top" wrapText="1"/>
    </xf>
    <xf numFmtId="165" fontId="41" fillId="0" borderId="5" xfId="1" applyFont="1" applyBorder="1" applyAlignment="1">
      <alignment horizontal="center" vertical="center" wrapText="1"/>
    </xf>
    <xf numFmtId="165" fontId="41" fillId="0" borderId="6" xfId="1" applyFont="1" applyBorder="1" applyAlignment="1">
      <alignment horizontal="center" vertical="center" wrapText="1"/>
    </xf>
    <xf numFmtId="165" fontId="4" fillId="2" borderId="41" xfId="1" applyFont="1" applyFill="1" applyBorder="1" applyAlignment="1">
      <alignment horizontal="center" vertical="top" wrapText="1"/>
    </xf>
    <xf numFmtId="165" fontId="4" fillId="2" borderId="42" xfId="1" applyFont="1" applyFill="1" applyBorder="1" applyAlignment="1">
      <alignment horizontal="center" vertical="top" wrapText="1"/>
    </xf>
    <xf numFmtId="165" fontId="4" fillId="2" borderId="43" xfId="1" applyFont="1" applyFill="1" applyBorder="1" applyAlignment="1">
      <alignment horizontal="center" vertical="top" wrapText="1"/>
    </xf>
    <xf numFmtId="165" fontId="5" fillId="2" borderId="5" xfId="1" applyFont="1" applyFill="1" applyBorder="1" applyAlignment="1">
      <alignment horizontal="center" vertical="center"/>
    </xf>
    <xf numFmtId="165" fontId="5" fillId="2" borderId="6" xfId="1" applyFont="1" applyFill="1" applyBorder="1" applyAlignment="1">
      <alignment horizontal="center" vertical="center"/>
    </xf>
    <xf numFmtId="165" fontId="7" fillId="2" borderId="8" xfId="1" applyFont="1" applyFill="1" applyBorder="1" applyAlignment="1">
      <alignment horizontal="center" vertical="center"/>
    </xf>
    <xf numFmtId="165" fontId="7" fillId="2" borderId="9" xfId="1" applyFont="1" applyFill="1" applyBorder="1" applyAlignment="1">
      <alignment horizontal="center" vertical="center"/>
    </xf>
    <xf numFmtId="165" fontId="7" fillId="2" borderId="10" xfId="1" applyFont="1" applyFill="1" applyBorder="1" applyAlignment="1">
      <alignment horizontal="center" vertical="center"/>
    </xf>
    <xf numFmtId="165" fontId="7" fillId="2" borderId="22" xfId="1" applyFont="1" applyFill="1" applyBorder="1" applyAlignment="1">
      <alignment horizontal="center" vertical="center"/>
    </xf>
    <xf numFmtId="165" fontId="7" fillId="2" borderId="23" xfId="1" applyFont="1" applyFill="1" applyBorder="1" applyAlignment="1">
      <alignment horizontal="center" vertical="center"/>
    </xf>
    <xf numFmtId="165" fontId="7" fillId="2" borderId="24" xfId="1" applyFont="1" applyFill="1" applyBorder="1" applyAlignment="1">
      <alignment horizontal="center" vertical="center"/>
    </xf>
    <xf numFmtId="49" fontId="4" fillId="0" borderId="252" xfId="1" applyNumberFormat="1" applyFont="1" applyBorder="1" applyAlignment="1">
      <alignment horizontal="center" vertical="top" wrapText="1"/>
    </xf>
    <xf numFmtId="49" fontId="4" fillId="0" borderId="253" xfId="1" applyNumberFormat="1" applyFont="1" applyBorder="1" applyAlignment="1">
      <alignment horizontal="center" vertical="top" wrapText="1"/>
    </xf>
    <xf numFmtId="166" fontId="42" fillId="0" borderId="6" xfId="1" applyNumberFormat="1" applyFont="1" applyBorder="1" applyAlignment="1">
      <alignment horizontal="center" vertical="center"/>
    </xf>
    <xf numFmtId="0" fontId="5" fillId="0" borderId="2" xfId="0" applyFont="1" applyBorder="1" applyAlignment="1">
      <alignment horizontal="center" vertical="center" wrapText="1"/>
    </xf>
    <xf numFmtId="0" fontId="5" fillId="0" borderId="2" xfId="0" applyFont="1" applyBorder="1" applyAlignment="1">
      <alignment vertical="center" wrapText="1"/>
    </xf>
    <xf numFmtId="165" fontId="5" fillId="9" borderId="5" xfId="1" applyFont="1" applyFill="1" applyBorder="1" applyAlignment="1">
      <alignment horizontal="center" vertical="center" wrapText="1"/>
    </xf>
    <xf numFmtId="165" fontId="5" fillId="9" borderId="6" xfId="1" applyFont="1" applyFill="1" applyBorder="1" applyAlignment="1">
      <alignment horizontal="center" vertical="center" wrapText="1"/>
    </xf>
    <xf numFmtId="166" fontId="6" fillId="9" borderId="11" xfId="1" applyNumberFormat="1" applyFont="1" applyFill="1" applyBorder="1" applyAlignment="1">
      <alignment horizontal="center" vertical="center"/>
    </xf>
    <xf numFmtId="166" fontId="42" fillId="9" borderId="5" xfId="1" applyNumberFormat="1" applyFont="1" applyFill="1" applyBorder="1" applyAlignment="1">
      <alignment horizontal="center" vertical="center"/>
    </xf>
    <xf numFmtId="166" fontId="42" fillId="9" borderId="6" xfId="1" applyNumberFormat="1" applyFont="1" applyFill="1" applyBorder="1" applyAlignment="1">
      <alignment horizontal="center" vertical="center"/>
    </xf>
    <xf numFmtId="166" fontId="6" fillId="0" borderId="237" xfId="1" applyNumberFormat="1" applyFont="1" applyBorder="1" applyAlignment="1">
      <alignment horizontal="center" vertical="center"/>
    </xf>
    <xf numFmtId="165" fontId="4" fillId="2" borderId="266" xfId="1" applyFont="1" applyFill="1" applyBorder="1" applyAlignment="1">
      <alignment horizontal="center" vertical="top" wrapText="1"/>
    </xf>
    <xf numFmtId="165" fontId="4" fillId="2" borderId="271" xfId="1" applyFont="1" applyFill="1" applyBorder="1" applyAlignment="1">
      <alignment horizontal="center" vertical="top" wrapText="1"/>
    </xf>
    <xf numFmtId="165" fontId="4" fillId="2" borderId="275" xfId="1" applyFont="1" applyFill="1" applyBorder="1" applyAlignment="1">
      <alignment horizontal="center" vertical="top" wrapText="1"/>
    </xf>
    <xf numFmtId="49" fontId="7" fillId="0" borderId="11" xfId="1" applyNumberFormat="1" applyFont="1" applyBorder="1" applyAlignment="1">
      <alignment horizontal="left" vertical="center" wrapText="1"/>
    </xf>
    <xf numFmtId="165" fontId="7" fillId="0" borderId="38" xfId="1" applyFont="1" applyBorder="1" applyAlignment="1">
      <alignment horizontal="left" vertical="center" wrapText="1"/>
    </xf>
    <xf numFmtId="165" fontId="7" fillId="0" borderId="39" xfId="1" applyFont="1" applyBorder="1" applyAlignment="1">
      <alignment horizontal="left" vertical="center" wrapText="1"/>
    </xf>
    <xf numFmtId="165" fontId="7" fillId="0" borderId="40" xfId="1" applyFont="1" applyBorder="1" applyAlignment="1">
      <alignment horizontal="left" vertical="center" wrapText="1"/>
    </xf>
    <xf numFmtId="165" fontId="81" fillId="0" borderId="8" xfId="1" applyFont="1" applyBorder="1" applyAlignment="1">
      <alignment horizontal="center" vertical="center" wrapText="1"/>
    </xf>
    <xf numFmtId="165" fontId="13" fillId="0" borderId="131" xfId="1" applyFont="1" applyBorder="1" applyAlignment="1">
      <alignment horizontal="center" vertical="center" wrapText="1"/>
    </xf>
    <xf numFmtId="165" fontId="13" fillId="0" borderId="138" xfId="1" applyFont="1" applyBorder="1" applyAlignment="1">
      <alignment horizontal="center" vertical="center" wrapText="1"/>
    </xf>
    <xf numFmtId="165" fontId="13" fillId="0" borderId="220" xfId="1" applyFont="1" applyBorder="1" applyAlignment="1">
      <alignment horizontal="center" vertical="center" wrapText="1"/>
    </xf>
    <xf numFmtId="165" fontId="7" fillId="5" borderId="5" xfId="1" applyFont="1" applyFill="1" applyBorder="1" applyAlignment="1">
      <alignment horizontal="center" vertical="center" wrapText="1"/>
    </xf>
    <xf numFmtId="165" fontId="7" fillId="5" borderId="113" xfId="1" applyFont="1" applyFill="1" applyBorder="1" applyAlignment="1">
      <alignment horizontal="center" vertical="center" wrapText="1"/>
    </xf>
    <xf numFmtId="165" fontId="41" fillId="5" borderId="5" xfId="1" applyFont="1" applyFill="1" applyBorder="1" applyAlignment="1">
      <alignment horizontal="center" vertical="center" wrapText="1"/>
    </xf>
    <xf numFmtId="165" fontId="41" fillId="5" borderId="6" xfId="1" applyFont="1" applyFill="1" applyBorder="1" applyAlignment="1">
      <alignment horizontal="center" vertical="center" wrapText="1"/>
    </xf>
    <xf numFmtId="166" fontId="6" fillId="2" borderId="8" xfId="1" applyNumberFormat="1" applyFont="1" applyFill="1" applyBorder="1" applyAlignment="1">
      <alignment horizontal="center" vertical="center"/>
    </xf>
    <xf numFmtId="166" fontId="6" fillId="2" borderId="66" xfId="1" applyNumberFormat="1" applyFont="1" applyFill="1" applyBorder="1" applyAlignment="1">
      <alignment horizontal="center" vertical="center"/>
    </xf>
    <xf numFmtId="166" fontId="6" fillId="2" borderId="20" xfId="1" applyNumberFormat="1" applyFont="1" applyFill="1" applyBorder="1" applyAlignment="1">
      <alignment horizontal="center" vertical="center"/>
    </xf>
    <xf numFmtId="166" fontId="6" fillId="2" borderId="67" xfId="1" applyNumberFormat="1" applyFont="1" applyFill="1" applyBorder="1" applyAlignment="1">
      <alignment horizontal="center" vertical="center"/>
    </xf>
    <xf numFmtId="166" fontId="6" fillId="2" borderId="22" xfId="1" applyNumberFormat="1" applyFont="1" applyFill="1" applyBorder="1" applyAlignment="1">
      <alignment horizontal="center" vertical="center"/>
    </xf>
    <xf numFmtId="166" fontId="6" fillId="2" borderId="60" xfId="1" applyNumberFormat="1" applyFont="1" applyFill="1" applyBorder="1" applyAlignment="1">
      <alignment horizontal="center" vertical="center"/>
    </xf>
    <xf numFmtId="165" fontId="5" fillId="0" borderId="120" xfId="1" applyFont="1" applyBorder="1" applyAlignment="1">
      <alignment horizontal="center" vertical="center" wrapText="1"/>
    </xf>
    <xf numFmtId="165" fontId="5" fillId="0" borderId="304" xfId="1" applyFont="1" applyBorder="1" applyAlignment="1">
      <alignment vertical="center"/>
    </xf>
    <xf numFmtId="166" fontId="6" fillId="0" borderId="144" xfId="1" applyNumberFormat="1" applyFont="1" applyBorder="1" applyAlignment="1">
      <alignment horizontal="center" vertical="center"/>
    </xf>
    <xf numFmtId="49" fontId="4" fillId="0" borderId="91" xfId="1" applyNumberFormat="1" applyFont="1" applyBorder="1" applyAlignment="1">
      <alignment horizontal="center" vertical="top" wrapText="1"/>
    </xf>
    <xf numFmtId="165" fontId="3" fillId="0" borderId="106" xfId="1" applyFont="1" applyBorder="1" applyAlignment="1">
      <alignment horizontal="center" vertical="center" wrapText="1"/>
    </xf>
    <xf numFmtId="165" fontId="3" fillId="0" borderId="105" xfId="1" applyFont="1" applyBorder="1" applyAlignment="1">
      <alignment horizontal="center" vertical="center" wrapText="1"/>
    </xf>
    <xf numFmtId="165" fontId="15" fillId="0" borderId="11" xfId="1" applyFont="1" applyBorder="1" applyAlignment="1">
      <alignment horizontal="center" vertical="center" wrapText="1"/>
    </xf>
    <xf numFmtId="165" fontId="15" fillId="0" borderId="11" xfId="1" applyFont="1" applyBorder="1" applyAlignment="1">
      <alignment vertical="center"/>
    </xf>
    <xf numFmtId="0" fontId="7" fillId="0" borderId="8" xfId="1" applyNumberFormat="1" applyFont="1" applyBorder="1" applyAlignment="1">
      <alignment horizontal="center" vertical="center"/>
    </xf>
    <xf numFmtId="0" fontId="7" fillId="0" borderId="66" xfId="1" applyNumberFormat="1" applyFont="1" applyBorder="1" applyAlignment="1">
      <alignment horizontal="center" vertical="center"/>
    </xf>
    <xf numFmtId="0" fontId="7" fillId="0" borderId="20" xfId="1" applyNumberFormat="1" applyFont="1" applyBorder="1" applyAlignment="1">
      <alignment horizontal="center" vertical="center"/>
    </xf>
    <xf numFmtId="0" fontId="7" fillId="0" borderId="67" xfId="1" applyNumberFormat="1" applyFont="1" applyBorder="1" applyAlignment="1">
      <alignment horizontal="center" vertical="center"/>
    </xf>
    <xf numFmtId="0" fontId="7" fillId="0" borderId="22" xfId="1" applyNumberFormat="1" applyFont="1" applyBorder="1" applyAlignment="1">
      <alignment horizontal="center" vertical="center"/>
    </xf>
    <xf numFmtId="0" fontId="7" fillId="0" borderId="60" xfId="1" applyNumberFormat="1" applyFont="1" applyBorder="1" applyAlignment="1">
      <alignment horizontal="center" vertical="center"/>
    </xf>
    <xf numFmtId="165" fontId="3" fillId="0" borderId="38" xfId="1" applyFont="1" applyBorder="1" applyAlignment="1">
      <alignment vertical="center" wrapText="1"/>
    </xf>
    <xf numFmtId="165" fontId="3" fillId="0" borderId="39" xfId="1" applyFont="1" applyBorder="1" applyAlignment="1">
      <alignment vertical="center" wrapText="1"/>
    </xf>
    <xf numFmtId="165" fontId="3" fillId="0" borderId="40" xfId="1" applyFont="1" applyBorder="1" applyAlignment="1">
      <alignment vertical="center" wrapText="1"/>
    </xf>
    <xf numFmtId="165" fontId="4" fillId="0" borderId="117" xfId="1" applyFont="1" applyBorder="1" applyAlignment="1">
      <alignment horizontal="center" vertical="top" wrapText="1"/>
    </xf>
    <xf numFmtId="165" fontId="4" fillId="0" borderId="110" xfId="1" applyFont="1" applyBorder="1" applyAlignment="1">
      <alignment horizontal="center" vertical="top" wrapText="1"/>
    </xf>
    <xf numFmtId="165" fontId="4" fillId="0" borderId="108" xfId="1" applyFont="1" applyBorder="1" applyAlignment="1">
      <alignment horizontal="center" vertical="top" wrapText="1"/>
    </xf>
    <xf numFmtId="165" fontId="7" fillId="0" borderId="18" xfId="1" applyFont="1" applyBorder="1" applyAlignment="1">
      <alignment horizontal="center" vertical="center"/>
    </xf>
    <xf numFmtId="165" fontId="7" fillId="0" borderId="144" xfId="1" applyFont="1" applyBorder="1" applyAlignment="1">
      <alignment horizontal="center" vertical="center"/>
    </xf>
    <xf numFmtId="165" fontId="3" fillId="0" borderId="131" xfId="1" applyFont="1" applyBorder="1" applyAlignment="1">
      <alignment horizontal="left" vertical="top" wrapText="1"/>
    </xf>
    <xf numFmtId="165" fontId="3" fillId="0" borderId="129" xfId="1" applyFont="1" applyBorder="1" applyAlignment="1">
      <alignment horizontal="left" vertical="top" wrapText="1"/>
    </xf>
    <xf numFmtId="165" fontId="3" fillId="0" borderId="128" xfId="1" applyFont="1" applyBorder="1" applyAlignment="1">
      <alignment horizontal="left" vertical="top" wrapText="1"/>
    </xf>
    <xf numFmtId="165" fontId="3" fillId="0" borderId="127" xfId="1" applyFont="1" applyBorder="1" applyAlignment="1">
      <alignment horizontal="left" vertical="top" wrapText="1"/>
    </xf>
    <xf numFmtId="49" fontId="7" fillId="0" borderId="9" xfId="1" applyNumberFormat="1" applyFont="1" applyBorder="1" applyAlignment="1">
      <alignment horizontal="center" vertical="center"/>
    </xf>
    <xf numFmtId="49" fontId="7" fillId="0" borderId="23" xfId="1" applyNumberFormat="1" applyFont="1" applyBorder="1" applyAlignment="1">
      <alignment horizontal="center" vertical="center"/>
    </xf>
    <xf numFmtId="49" fontId="4" fillId="0" borderId="255" xfId="0" applyNumberFormat="1" applyFont="1" applyBorder="1" applyAlignment="1">
      <alignment horizontal="center" vertical="top" wrapText="1"/>
    </xf>
    <xf numFmtId="49" fontId="4" fillId="0" borderId="89" xfId="0" applyNumberFormat="1" applyFont="1" applyBorder="1" applyAlignment="1">
      <alignment horizontal="center" vertical="top" wrapText="1"/>
    </xf>
    <xf numFmtId="49" fontId="4" fillId="0" borderId="256" xfId="0" applyNumberFormat="1" applyFont="1" applyBorder="1" applyAlignment="1">
      <alignment horizontal="center" vertical="top" wrapText="1"/>
    </xf>
    <xf numFmtId="165" fontId="7" fillId="0" borderId="113" xfId="1" applyFont="1" applyBorder="1" applyAlignment="1">
      <alignment horizontal="left" vertical="center" wrapText="1"/>
    </xf>
    <xf numFmtId="165" fontId="5" fillId="0" borderId="104" xfId="1" applyFont="1" applyBorder="1" applyAlignment="1">
      <alignment horizontal="center" vertical="center" wrapText="1"/>
    </xf>
    <xf numFmtId="49" fontId="4" fillId="0" borderId="28" xfId="1" applyNumberFormat="1" applyFont="1" applyBorder="1" applyAlignment="1">
      <alignment horizontal="center" vertical="top" wrapText="1"/>
    </xf>
    <xf numFmtId="49" fontId="4" fillId="0" borderId="29" xfId="1" applyNumberFormat="1" applyFont="1" applyBorder="1" applyAlignment="1">
      <alignment horizontal="center" vertical="top" wrapText="1"/>
    </xf>
    <xf numFmtId="49" fontId="4" fillId="0" borderId="34" xfId="1" applyNumberFormat="1" applyFont="1" applyBorder="1" applyAlignment="1">
      <alignment horizontal="center" vertical="top" wrapText="1"/>
    </xf>
    <xf numFmtId="165" fontId="3" fillId="0" borderId="31" xfId="1" applyFont="1" applyBorder="1" applyAlignment="1">
      <alignment horizontal="left" vertical="top" wrapText="1"/>
    </xf>
    <xf numFmtId="165" fontId="3" fillId="0" borderId="32" xfId="1" applyFont="1" applyBorder="1" applyAlignment="1">
      <alignment horizontal="left" vertical="top"/>
    </xf>
    <xf numFmtId="165" fontId="3" fillId="0" borderId="33" xfId="1" applyFont="1" applyBorder="1" applyAlignment="1">
      <alignment horizontal="left" vertical="top"/>
    </xf>
    <xf numFmtId="165" fontId="3" fillId="0" borderId="35" xfId="1" applyFont="1" applyBorder="1" applyAlignment="1">
      <alignment horizontal="left" vertical="top"/>
    </xf>
    <xf numFmtId="165" fontId="3" fillId="0" borderId="36" xfId="1" applyFont="1" applyBorder="1" applyAlignment="1">
      <alignment horizontal="left" vertical="top"/>
    </xf>
    <xf numFmtId="165" fontId="3" fillId="0" borderId="37" xfId="1" applyFont="1" applyBorder="1" applyAlignment="1">
      <alignment horizontal="left" vertical="top"/>
    </xf>
    <xf numFmtId="165" fontId="5" fillId="0" borderId="133" xfId="1" applyFont="1" applyBorder="1" applyAlignment="1">
      <alignment vertical="center"/>
    </xf>
    <xf numFmtId="49" fontId="15" fillId="0" borderId="3" xfId="1" applyNumberFormat="1" applyFont="1" applyBorder="1" applyAlignment="1">
      <alignment horizontal="center" vertical="center" wrapText="1"/>
    </xf>
    <xf numFmtId="49" fontId="15" fillId="0" borderId="12" xfId="1" applyNumberFormat="1" applyFont="1" applyBorder="1" applyAlignment="1">
      <alignment horizontal="center" vertical="center" wrapText="1"/>
    </xf>
    <xf numFmtId="166" fontId="79" fillId="0" borderId="11" xfId="1" applyNumberFormat="1" applyFont="1" applyBorder="1" applyAlignment="1">
      <alignment horizontal="center" vertical="center"/>
    </xf>
    <xf numFmtId="166" fontId="79" fillId="0" borderId="12" xfId="1" applyNumberFormat="1" applyFont="1" applyBorder="1" applyAlignment="1">
      <alignment horizontal="center" vertical="center"/>
    </xf>
    <xf numFmtId="49" fontId="4" fillId="0" borderId="74" xfId="1" applyNumberFormat="1" applyFont="1" applyBorder="1" applyAlignment="1">
      <alignment horizontal="center" vertical="top" wrapText="1"/>
    </xf>
    <xf numFmtId="49" fontId="4" fillId="0" borderId="73" xfId="1" applyNumberFormat="1" applyFont="1" applyBorder="1" applyAlignment="1">
      <alignment horizontal="center" vertical="top" wrapText="1"/>
    </xf>
    <xf numFmtId="0" fontId="68" fillId="5" borderId="43" xfId="0" applyFont="1" applyFill="1" applyBorder="1" applyAlignment="1">
      <alignment horizontal="center" vertical="center"/>
    </xf>
    <xf numFmtId="0" fontId="68" fillId="5" borderId="14" xfId="0" applyFont="1" applyFill="1" applyBorder="1" applyAlignment="1">
      <alignment horizontal="center" vertical="center"/>
    </xf>
    <xf numFmtId="0" fontId="68" fillId="5" borderId="15" xfId="0" applyFont="1" applyFill="1" applyBorder="1" applyAlignment="1">
      <alignment horizontal="center" vertical="center"/>
    </xf>
    <xf numFmtId="49" fontId="7" fillId="2" borderId="8" xfId="1" applyNumberFormat="1" applyFont="1" applyFill="1" applyBorder="1" applyAlignment="1">
      <alignment horizontal="center" vertical="center"/>
    </xf>
    <xf numFmtId="49" fontId="7" fillId="2" borderId="66" xfId="1" applyNumberFormat="1" applyFont="1" applyFill="1" applyBorder="1" applyAlignment="1">
      <alignment horizontal="center" vertical="center"/>
    </xf>
    <xf numFmtId="49" fontId="7" fillId="2" borderId="20" xfId="1" applyNumberFormat="1" applyFont="1" applyFill="1" applyBorder="1" applyAlignment="1">
      <alignment horizontal="center" vertical="center"/>
    </xf>
    <xf numFmtId="49" fontId="7" fillId="2" borderId="67" xfId="1" applyNumberFormat="1" applyFont="1" applyFill="1" applyBorder="1" applyAlignment="1">
      <alignment horizontal="center" vertical="center"/>
    </xf>
    <xf numFmtId="49" fontId="7" fillId="2" borderId="22" xfId="1" applyNumberFormat="1" applyFont="1" applyFill="1" applyBorder="1" applyAlignment="1">
      <alignment horizontal="center" vertical="center"/>
    </xf>
    <xf numFmtId="49" fontId="7" fillId="2" borderId="60" xfId="1" applyNumberFormat="1" applyFont="1" applyFill="1" applyBorder="1" applyAlignment="1">
      <alignment horizontal="center" vertical="center"/>
    </xf>
    <xf numFmtId="165" fontId="5" fillId="0" borderId="303" xfId="1" applyFont="1" applyBorder="1" applyAlignment="1">
      <alignment horizontal="center" vertical="center" wrapText="1"/>
    </xf>
    <xf numFmtId="49" fontId="4" fillId="0" borderId="135" xfId="1" applyNumberFormat="1" applyFont="1" applyBorder="1" applyAlignment="1">
      <alignment horizontal="center" vertical="top" wrapText="1"/>
    </xf>
    <xf numFmtId="49" fontId="4" fillId="0" borderId="132" xfId="1" applyNumberFormat="1" applyFont="1" applyBorder="1" applyAlignment="1">
      <alignment horizontal="center" vertical="top" wrapText="1"/>
    </xf>
    <xf numFmtId="49" fontId="4" fillId="0" borderId="130" xfId="1" applyNumberFormat="1" applyFont="1" applyBorder="1" applyAlignment="1">
      <alignment horizontal="center" vertical="top" wrapText="1"/>
    </xf>
    <xf numFmtId="49" fontId="7" fillId="0" borderId="8" xfId="26" applyNumberFormat="1" applyFont="1" applyBorder="1" applyAlignment="1">
      <alignment horizontal="center" vertical="center"/>
    </xf>
    <xf numFmtId="49" fontId="7" fillId="0" borderId="66" xfId="26" applyNumberFormat="1" applyFont="1" applyBorder="1" applyAlignment="1">
      <alignment horizontal="center" vertical="center"/>
    </xf>
    <xf numFmtId="49" fontId="7" fillId="0" borderId="20" xfId="26" applyNumberFormat="1" applyFont="1" applyBorder="1" applyAlignment="1">
      <alignment horizontal="center" vertical="center"/>
    </xf>
    <xf numFmtId="49" fontId="7" fillId="0" borderId="67" xfId="26" applyNumberFormat="1" applyFont="1" applyBorder="1" applyAlignment="1">
      <alignment horizontal="center" vertical="center"/>
    </xf>
    <xf numFmtId="49" fontId="7" fillId="0" borderId="22" xfId="26" applyNumberFormat="1" applyFont="1" applyBorder="1" applyAlignment="1">
      <alignment horizontal="center" vertical="center"/>
    </xf>
    <xf numFmtId="49" fontId="7" fillId="0" borderId="60" xfId="26" applyNumberFormat="1" applyFont="1" applyBorder="1" applyAlignment="1">
      <alignment horizontal="center" vertical="center"/>
    </xf>
    <xf numFmtId="165" fontId="21" fillId="0" borderId="8" xfId="1" applyFont="1" applyBorder="1" applyAlignment="1">
      <alignment horizontal="left" vertical="top" wrapText="1"/>
    </xf>
    <xf numFmtId="165" fontId="21" fillId="0" borderId="9" xfId="1" applyFont="1" applyBorder="1" applyAlignment="1">
      <alignment horizontal="left" vertical="top" wrapText="1"/>
    </xf>
    <xf numFmtId="165" fontId="21" fillId="0" borderId="190" xfId="1" applyFont="1" applyBorder="1" applyAlignment="1">
      <alignment horizontal="left" vertical="top" wrapText="1"/>
    </xf>
    <xf numFmtId="165" fontId="21" fillId="0" borderId="192" xfId="1" applyFont="1" applyBorder="1" applyAlignment="1">
      <alignment horizontal="left" vertical="top" wrapText="1"/>
    </xf>
    <xf numFmtId="165" fontId="21" fillId="0" borderId="193" xfId="1" applyFont="1" applyBorder="1" applyAlignment="1">
      <alignment horizontal="left" vertical="top" wrapText="1"/>
    </xf>
    <xf numFmtId="165" fontId="21" fillId="0" borderId="194" xfId="1" applyFont="1" applyBorder="1" applyAlignment="1">
      <alignment horizontal="left" vertical="top" wrapText="1"/>
    </xf>
    <xf numFmtId="169" fontId="10" fillId="0" borderId="8" xfId="26" applyNumberFormat="1" applyFont="1" applyBorder="1" applyAlignment="1">
      <alignment horizontal="left" vertical="top" wrapText="1"/>
    </xf>
    <xf numFmtId="169" fontId="7" fillId="0" borderId="9" xfId="26" applyNumberFormat="1" applyFont="1" applyBorder="1" applyAlignment="1">
      <alignment horizontal="left" vertical="top" wrapText="1"/>
    </xf>
    <xf numFmtId="169" fontId="7" fillId="0" borderId="10" xfId="26" applyNumberFormat="1" applyFont="1" applyBorder="1" applyAlignment="1">
      <alignment horizontal="left" vertical="top" wrapText="1"/>
    </xf>
    <xf numFmtId="169" fontId="7" fillId="0" borderId="13" xfId="26" applyNumberFormat="1" applyFont="1" applyBorder="1" applyAlignment="1">
      <alignment horizontal="left" vertical="top" wrapText="1"/>
    </xf>
    <xf numFmtId="169" fontId="7" fillId="0" borderId="14" xfId="26" applyNumberFormat="1" applyFont="1" applyBorder="1" applyAlignment="1">
      <alignment horizontal="left" vertical="top" wrapText="1"/>
    </xf>
    <xf numFmtId="169" fontId="7" fillId="0" borderId="15" xfId="26" applyNumberFormat="1" applyFont="1" applyBorder="1" applyAlignment="1">
      <alignment horizontal="left" vertical="top" wrapText="1"/>
    </xf>
    <xf numFmtId="0" fontId="7" fillId="0" borderId="11" xfId="26" applyFont="1" applyBorder="1" applyAlignment="1">
      <alignment horizontal="left" vertical="center"/>
    </xf>
    <xf numFmtId="0" fontId="7" fillId="0" borderId="50" xfId="26" applyFont="1" applyBorder="1" applyAlignment="1">
      <alignment horizontal="left" vertical="center"/>
    </xf>
    <xf numFmtId="49" fontId="4" fillId="0" borderId="117" xfId="26" applyNumberFormat="1" applyFont="1" applyBorder="1" applyAlignment="1">
      <alignment horizontal="center" vertical="top" wrapText="1"/>
    </xf>
    <xf numFmtId="49" fontId="4" fillId="0" borderId="110" xfId="26" applyNumberFormat="1" applyFont="1" applyBorder="1" applyAlignment="1">
      <alignment horizontal="center" vertical="top" wrapText="1"/>
    </xf>
    <xf numFmtId="49" fontId="4" fillId="0" borderId="108" xfId="26" applyNumberFormat="1" applyFont="1" applyBorder="1" applyAlignment="1">
      <alignment horizontal="center" vertical="top" wrapText="1"/>
    </xf>
    <xf numFmtId="165" fontId="7" fillId="2" borderId="5" xfId="1" applyFont="1" applyFill="1" applyBorder="1" applyAlignment="1">
      <alignment horizontal="left" vertical="center"/>
    </xf>
    <xf numFmtId="165" fontId="7" fillId="2" borderId="186" xfId="1" applyFont="1" applyFill="1" applyBorder="1" applyAlignment="1">
      <alignment horizontal="left" vertical="center"/>
    </xf>
    <xf numFmtId="165" fontId="3" fillId="0" borderId="5" xfId="1" applyFont="1" applyBorder="1" applyAlignment="1">
      <alignment horizontal="center" vertical="center"/>
    </xf>
    <xf numFmtId="165" fontId="3" fillId="0" borderId="18" xfId="1" applyFont="1" applyBorder="1" applyAlignment="1">
      <alignment horizontal="center" vertical="center"/>
    </xf>
    <xf numFmtId="165" fontId="3" fillId="0" borderId="7" xfId="1" applyFont="1" applyBorder="1" applyAlignment="1">
      <alignment horizontal="center" vertical="center"/>
    </xf>
    <xf numFmtId="165" fontId="3" fillId="0" borderId="0" xfId="1" applyFont="1" applyAlignment="1">
      <alignment horizontal="center" vertical="center"/>
    </xf>
    <xf numFmtId="0" fontId="7" fillId="0" borderId="12" xfId="26" applyFont="1" applyBorder="1" applyAlignment="1">
      <alignment horizontal="left" vertical="center"/>
    </xf>
    <xf numFmtId="165" fontId="5" fillId="0" borderId="115" xfId="1" applyFont="1" applyBorder="1" applyAlignment="1">
      <alignment vertical="center"/>
    </xf>
    <xf numFmtId="165" fontId="3" fillId="0" borderId="47" xfId="1" applyFont="1" applyBorder="1" applyAlignment="1">
      <alignment horizontal="left" vertical="top" wrapText="1"/>
    </xf>
    <xf numFmtId="165" fontId="3" fillId="0" borderId="238" xfId="1" applyFont="1" applyBorder="1" applyAlignment="1">
      <alignment horizontal="left" vertical="top" wrapText="1"/>
    </xf>
    <xf numFmtId="0" fontId="69" fillId="0" borderId="0" xfId="0" applyFont="1" applyAlignment="1">
      <alignment horizontal="center"/>
    </xf>
    <xf numFmtId="165" fontId="5" fillId="0" borderId="187" xfId="1" applyFont="1" applyBorder="1" applyAlignment="1">
      <alignment vertical="center" wrapText="1"/>
    </xf>
    <xf numFmtId="165" fontId="7" fillId="0" borderId="5" xfId="1" applyFont="1" applyBorder="1" applyAlignment="1">
      <alignment horizontal="center" vertical="center" wrapText="1"/>
    </xf>
    <xf numFmtId="165" fontId="7" fillId="0" borderId="7" xfId="1" applyFont="1" applyBorder="1" applyAlignment="1">
      <alignment horizontal="center" vertical="center" wrapText="1"/>
    </xf>
    <xf numFmtId="165" fontId="7" fillId="2" borderId="5" xfId="1" applyFont="1" applyFill="1" applyBorder="1" applyAlignment="1">
      <alignment horizontal="center" vertical="center"/>
    </xf>
    <xf numFmtId="165" fontId="7" fillId="2" borderId="186" xfId="1" applyFont="1" applyFill="1" applyBorder="1" applyAlignment="1">
      <alignment horizontal="center" vertical="center"/>
    </xf>
    <xf numFmtId="165" fontId="5" fillId="0" borderId="188" xfId="1" applyFont="1" applyBorder="1" applyAlignment="1">
      <alignment horizontal="center" vertical="center" wrapText="1"/>
    </xf>
    <xf numFmtId="165" fontId="5" fillId="0" borderId="189" xfId="1" applyFont="1" applyBorder="1" applyAlignment="1">
      <alignment horizontal="center" vertical="center" wrapText="1"/>
    </xf>
    <xf numFmtId="165" fontId="7" fillId="0" borderId="186" xfId="1" applyFont="1" applyBorder="1" applyAlignment="1">
      <alignment horizontal="left" vertical="center"/>
    </xf>
    <xf numFmtId="165" fontId="15" fillId="0" borderId="21" xfId="1" applyFont="1" applyBorder="1" applyAlignment="1">
      <alignment horizontal="center" vertical="center" wrapText="1"/>
    </xf>
    <xf numFmtId="165" fontId="32" fillId="0" borderId="11" xfId="1" applyFont="1" applyBorder="1" applyAlignment="1">
      <alignment vertical="center"/>
    </xf>
    <xf numFmtId="0" fontId="7" fillId="0" borderId="5" xfId="26" applyFont="1" applyBorder="1" applyAlignment="1">
      <alignment horizontal="left" vertical="center"/>
    </xf>
    <xf numFmtId="0" fontId="7" fillId="0" borderId="113" xfId="26" applyFont="1" applyBorder="1" applyAlignment="1">
      <alignment horizontal="left" vertical="center"/>
    </xf>
    <xf numFmtId="165" fontId="5" fillId="0" borderId="109" xfId="1" applyFont="1" applyBorder="1" applyAlignment="1">
      <alignment horizontal="center" vertical="center" wrapText="1"/>
    </xf>
    <xf numFmtId="165" fontId="5" fillId="0" borderId="122" xfId="1" applyFont="1" applyBorder="1" applyAlignment="1">
      <alignment horizontal="center" vertical="center" wrapText="1"/>
    </xf>
    <xf numFmtId="166" fontId="6" fillId="7" borderId="5" xfId="1" applyNumberFormat="1" applyFont="1" applyFill="1" applyBorder="1" applyAlignment="1">
      <alignment horizontal="center" vertical="center"/>
    </xf>
    <xf numFmtId="166" fontId="6" fillId="7" borderId="273" xfId="1" applyNumberFormat="1" applyFont="1" applyFill="1" applyBorder="1" applyAlignment="1">
      <alignment horizontal="center" vertical="center"/>
    </xf>
    <xf numFmtId="165" fontId="5" fillId="5" borderId="116" xfId="1" applyFont="1" applyFill="1" applyBorder="1" applyAlignment="1">
      <alignment vertical="center" wrapText="1"/>
    </xf>
    <xf numFmtId="166" fontId="42" fillId="5" borderId="5" xfId="1" applyNumberFormat="1" applyFont="1" applyFill="1" applyBorder="1" applyAlignment="1">
      <alignment horizontal="center" vertical="center"/>
    </xf>
    <xf numFmtId="166" fontId="42" fillId="5" borderId="6" xfId="1" applyNumberFormat="1" applyFont="1" applyFill="1" applyBorder="1" applyAlignment="1">
      <alignment horizontal="center" vertical="center"/>
    </xf>
    <xf numFmtId="165" fontId="5" fillId="0" borderId="8" xfId="1" applyFont="1" applyBorder="1" applyAlignment="1">
      <alignment horizontal="center" vertical="center"/>
    </xf>
    <xf numFmtId="165" fontId="5" fillId="0" borderId="9" xfId="1" applyFont="1" applyBorder="1" applyAlignment="1">
      <alignment horizontal="center" vertical="center"/>
    </xf>
    <xf numFmtId="165" fontId="5" fillId="0" borderId="10" xfId="1" applyFont="1" applyBorder="1" applyAlignment="1">
      <alignment horizontal="center" vertical="center"/>
    </xf>
    <xf numFmtId="165" fontId="5" fillId="0" borderId="22" xfId="1" applyFont="1" applyBorder="1" applyAlignment="1">
      <alignment horizontal="center" vertical="center"/>
    </xf>
    <xf numFmtId="165" fontId="5" fillId="0" borderId="23" xfId="1" applyFont="1" applyBorder="1" applyAlignment="1">
      <alignment horizontal="center" vertical="center"/>
    </xf>
    <xf numFmtId="165" fontId="5" fillId="0" borderId="24" xfId="1" applyFont="1" applyBorder="1" applyAlignment="1">
      <alignment horizontal="center" vertical="center"/>
    </xf>
    <xf numFmtId="165" fontId="5" fillId="0" borderId="55" xfId="1" applyFont="1" applyBorder="1" applyAlignment="1">
      <alignment horizontal="center" vertical="center" wrapText="1"/>
    </xf>
    <xf numFmtId="165" fontId="5" fillId="0" borderId="55" xfId="1" applyFont="1" applyBorder="1" applyAlignment="1">
      <alignment vertical="center" wrapText="1"/>
    </xf>
    <xf numFmtId="165" fontId="3" fillId="2" borderId="8" xfId="1" applyFont="1" applyFill="1" applyBorder="1" applyAlignment="1">
      <alignment horizontal="center" vertical="center" wrapText="1"/>
    </xf>
    <xf numFmtId="165" fontId="3" fillId="2" borderId="9" xfId="1" applyFont="1" applyFill="1" applyBorder="1" applyAlignment="1">
      <alignment horizontal="center" vertical="center" wrapText="1"/>
    </xf>
    <xf numFmtId="165" fontId="3" fillId="2" borderId="10" xfId="1" applyFont="1" applyFill="1" applyBorder="1" applyAlignment="1">
      <alignment horizontal="center" vertical="center" wrapText="1"/>
    </xf>
    <xf numFmtId="165" fontId="3" fillId="2" borderId="22" xfId="1" applyFont="1" applyFill="1" applyBorder="1" applyAlignment="1">
      <alignment horizontal="center" vertical="center" wrapText="1"/>
    </xf>
    <xf numFmtId="165" fontId="3" fillId="2" borderId="23" xfId="1" applyFont="1" applyFill="1" applyBorder="1" applyAlignment="1">
      <alignment horizontal="center" vertical="center" wrapText="1"/>
    </xf>
    <xf numFmtId="165" fontId="3" fillId="2" borderId="24" xfId="1" applyFont="1" applyFill="1" applyBorder="1" applyAlignment="1">
      <alignment horizontal="center" vertical="center" wrapText="1"/>
    </xf>
    <xf numFmtId="165" fontId="13" fillId="2" borderId="5" xfId="1" applyFont="1" applyFill="1" applyBorder="1" applyAlignment="1">
      <alignment horizontal="center" vertical="center" wrapText="1"/>
    </xf>
    <xf numFmtId="165" fontId="13" fillId="2" borderId="6" xfId="1" applyFont="1" applyFill="1" applyBorder="1" applyAlignment="1">
      <alignment horizontal="center" vertical="center" wrapText="1"/>
    </xf>
    <xf numFmtId="165" fontId="7" fillId="0" borderId="113" xfId="1" applyFont="1" applyBorder="1" applyAlignment="1">
      <alignment horizontal="center" vertical="center" wrapText="1"/>
    </xf>
    <xf numFmtId="165" fontId="3" fillId="0" borderId="9" xfId="1" applyFont="1" applyBorder="1" applyAlignment="1">
      <alignment horizontal="left" vertical="center" wrapText="1"/>
    </xf>
    <xf numFmtId="165" fontId="3" fillId="0" borderId="109" xfId="1" applyFont="1" applyBorder="1" applyAlignment="1">
      <alignment horizontal="left" vertical="center" wrapText="1"/>
    </xf>
    <xf numFmtId="165" fontId="3" fillId="0" borderId="123" xfId="1" applyFont="1" applyBorder="1" applyAlignment="1">
      <alignment horizontal="left" vertical="center" wrapText="1"/>
    </xf>
    <xf numFmtId="165" fontId="3" fillId="0" borderId="106" xfId="1" applyFont="1" applyBorder="1" applyAlignment="1">
      <alignment horizontal="left" vertical="center" wrapText="1"/>
    </xf>
    <xf numFmtId="165" fontId="3" fillId="0" borderId="105" xfId="1" applyFont="1" applyBorder="1" applyAlignment="1">
      <alignment horizontal="left" vertical="center" wrapText="1"/>
    </xf>
    <xf numFmtId="49" fontId="4" fillId="2" borderId="99" xfId="1" applyNumberFormat="1" applyFont="1" applyFill="1" applyBorder="1" applyAlignment="1">
      <alignment horizontal="center" vertical="top" wrapText="1"/>
    </xf>
    <xf numFmtId="49" fontId="4" fillId="2" borderId="93" xfId="1" applyNumberFormat="1" applyFont="1" applyFill="1" applyBorder="1" applyAlignment="1">
      <alignment horizontal="center" vertical="top" wrapText="1"/>
    </xf>
    <xf numFmtId="49" fontId="4" fillId="2" borderId="91" xfId="1" applyNumberFormat="1" applyFont="1" applyFill="1" applyBorder="1" applyAlignment="1">
      <alignment horizontal="center" vertical="top" wrapText="1"/>
    </xf>
    <xf numFmtId="49" fontId="4" fillId="0" borderId="61" xfId="1" applyNumberFormat="1" applyFont="1" applyBorder="1" applyAlignment="1">
      <alignment horizontal="center" vertical="top" wrapText="1"/>
    </xf>
    <xf numFmtId="49" fontId="4" fillId="0" borderId="62" xfId="1" applyNumberFormat="1" applyFont="1" applyBorder="1" applyAlignment="1">
      <alignment horizontal="center" vertical="top" wrapText="1"/>
    </xf>
    <xf numFmtId="165" fontId="5" fillId="5" borderId="5" xfId="1" applyFont="1" applyFill="1" applyBorder="1" applyAlignment="1">
      <alignment horizontal="center" vertical="center" wrapText="1"/>
    </xf>
    <xf numFmtId="165" fontId="5" fillId="5" borderId="6" xfId="1" applyFont="1" applyFill="1" applyBorder="1" applyAlignment="1">
      <alignment horizontal="center" vertical="center" wrapText="1"/>
    </xf>
    <xf numFmtId="165" fontId="22" fillId="0" borderId="109" xfId="1" applyFont="1" applyBorder="1" applyAlignment="1">
      <alignment horizontal="center" vertical="center" wrapText="1"/>
    </xf>
    <xf numFmtId="165" fontId="22" fillId="0" borderId="123" xfId="1" applyFont="1" applyBorder="1" applyAlignment="1">
      <alignment horizontal="center" vertical="center" wrapText="1"/>
    </xf>
    <xf numFmtId="165" fontId="22" fillId="0" borderId="122" xfId="1" applyFont="1" applyBorder="1" applyAlignment="1">
      <alignment horizontal="center" vertical="center" wrapText="1"/>
    </xf>
    <xf numFmtId="165" fontId="3" fillId="0" borderId="20" xfId="1" applyFont="1" applyBorder="1" applyAlignment="1">
      <alignment horizontal="left" vertical="top" wrapText="1"/>
    </xf>
    <xf numFmtId="165" fontId="4" fillId="0" borderId="159" xfId="1" applyFont="1" applyBorder="1" applyAlignment="1">
      <alignment horizontal="center" vertical="top" wrapText="1"/>
    </xf>
    <xf numFmtId="165" fontId="4" fillId="0" borderId="163" xfId="1" applyFont="1" applyBorder="1" applyAlignment="1">
      <alignment horizontal="center" vertical="top" wrapText="1"/>
    </xf>
    <xf numFmtId="165" fontId="4" fillId="0" borderId="185" xfId="1" applyFont="1" applyBorder="1" applyAlignment="1">
      <alignment horizontal="center" vertical="top" wrapText="1"/>
    </xf>
    <xf numFmtId="165" fontId="5" fillId="5" borderId="312" xfId="1" applyFont="1" applyFill="1" applyBorder="1" applyAlignment="1">
      <alignment horizontal="center" vertical="center" wrapText="1"/>
    </xf>
    <xf numFmtId="165" fontId="5" fillId="5" borderId="313" xfId="1" applyFont="1" applyFill="1" applyBorder="1" applyAlignment="1">
      <alignment horizontal="center" vertical="center" wrapText="1"/>
    </xf>
    <xf numFmtId="165" fontId="5" fillId="5" borderId="314" xfId="1" applyFont="1" applyFill="1" applyBorder="1" applyAlignment="1">
      <alignment horizontal="center" vertical="center" wrapText="1"/>
    </xf>
    <xf numFmtId="165" fontId="3" fillId="5" borderId="92" xfId="1" applyFont="1" applyFill="1" applyBorder="1" applyAlignment="1">
      <alignment horizontal="left" vertical="top" wrapText="1"/>
    </xf>
    <xf numFmtId="165" fontId="3" fillId="5" borderId="90" xfId="1" applyFont="1" applyFill="1" applyBorder="1" applyAlignment="1">
      <alignment horizontal="left" vertical="top" wrapText="1"/>
    </xf>
    <xf numFmtId="165" fontId="3" fillId="5" borderId="89" xfId="1" applyFont="1" applyFill="1" applyBorder="1" applyAlignment="1">
      <alignment horizontal="left" vertical="top" wrapText="1"/>
    </xf>
    <xf numFmtId="165" fontId="3" fillId="5" borderId="88" xfId="1" applyFont="1" applyFill="1" applyBorder="1" applyAlignment="1">
      <alignment horizontal="left" vertical="top" wrapText="1"/>
    </xf>
    <xf numFmtId="165" fontId="5" fillId="0" borderId="92" xfId="1" applyFont="1" applyBorder="1" applyAlignment="1">
      <alignment horizontal="center" vertical="center" wrapText="1"/>
    </xf>
    <xf numFmtId="165" fontId="5" fillId="0" borderId="101" xfId="1" applyFont="1" applyBorder="1" applyAlignment="1">
      <alignment horizontal="center" vertical="center" wrapText="1"/>
    </xf>
    <xf numFmtId="165" fontId="5" fillId="0" borderId="100" xfId="1" applyFont="1" applyBorder="1" applyAlignment="1">
      <alignment horizontal="center" vertical="center" wrapText="1"/>
    </xf>
    <xf numFmtId="49" fontId="4" fillId="0" borderId="79" xfId="1" applyNumberFormat="1" applyFont="1" applyBorder="1" applyAlignment="1">
      <alignment horizontal="center" vertical="top" wrapText="1"/>
    </xf>
    <xf numFmtId="49" fontId="4" fillId="0" borderId="205" xfId="1" applyNumberFormat="1" applyFont="1" applyBorder="1" applyAlignment="1">
      <alignment horizontal="center" vertical="top" wrapText="1"/>
    </xf>
    <xf numFmtId="49" fontId="4" fillId="0" borderId="80" xfId="1" applyNumberFormat="1" applyFont="1" applyBorder="1" applyAlignment="1">
      <alignment horizontal="center" vertical="top" wrapText="1"/>
    </xf>
    <xf numFmtId="165" fontId="3" fillId="0" borderId="326" xfId="1" applyFont="1" applyBorder="1" applyAlignment="1">
      <alignment horizontal="center" vertical="center"/>
    </xf>
    <xf numFmtId="165" fontId="3" fillId="0" borderId="327" xfId="1" applyFont="1" applyBorder="1" applyAlignment="1">
      <alignment horizontal="center" vertical="center"/>
    </xf>
    <xf numFmtId="165" fontId="3" fillId="0" borderId="331" xfId="1" applyFont="1" applyBorder="1" applyAlignment="1">
      <alignment horizontal="center" vertical="center"/>
    </xf>
    <xf numFmtId="166" fontId="6" fillId="5" borderId="316" xfId="1" applyNumberFormat="1" applyFont="1" applyFill="1" applyBorder="1" applyAlignment="1">
      <alignment horizontal="center" vertical="center"/>
    </xf>
    <xf numFmtId="165" fontId="5" fillId="0" borderId="73" xfId="1" applyFont="1" applyBorder="1" applyAlignment="1">
      <alignment horizontal="center" vertical="center" wrapText="1"/>
    </xf>
    <xf numFmtId="165" fontId="4" fillId="5" borderId="99" xfId="1" applyFont="1" applyFill="1" applyBorder="1" applyAlignment="1">
      <alignment horizontal="center" vertical="top" wrapText="1"/>
    </xf>
    <xf numFmtId="165" fontId="4" fillId="5" borderId="93" xfId="1" applyFont="1" applyFill="1" applyBorder="1" applyAlignment="1">
      <alignment horizontal="center" vertical="top" wrapText="1"/>
    </xf>
    <xf numFmtId="165" fontId="4" fillId="5" borderId="91" xfId="1" applyFont="1" applyFill="1" applyBorder="1" applyAlignment="1">
      <alignment horizontal="center" vertical="top" wrapText="1"/>
    </xf>
    <xf numFmtId="165" fontId="7" fillId="0" borderId="13" xfId="1" applyFont="1" applyBorder="1" applyAlignment="1">
      <alignment horizontal="left" vertical="top" wrapText="1"/>
    </xf>
    <xf numFmtId="49" fontId="4" fillId="5" borderId="311" xfId="1" applyNumberFormat="1" applyFont="1" applyFill="1" applyBorder="1" applyAlignment="1">
      <alignment horizontal="center" vertical="top" wrapText="1"/>
    </xf>
    <xf numFmtId="49" fontId="4" fillId="5" borderId="315" xfId="1" applyNumberFormat="1" applyFont="1" applyFill="1" applyBorder="1" applyAlignment="1">
      <alignment horizontal="center" vertical="top" wrapText="1"/>
    </xf>
    <xf numFmtId="49" fontId="4" fillId="5" borderId="321" xfId="1" applyNumberFormat="1" applyFont="1" applyFill="1" applyBorder="1" applyAlignment="1">
      <alignment horizontal="center" vertical="top" wrapText="1"/>
    </xf>
    <xf numFmtId="165" fontId="5" fillId="0" borderId="137" xfId="1" applyFont="1" applyBorder="1" applyAlignment="1">
      <alignment horizontal="center" vertical="center" wrapText="1"/>
    </xf>
    <xf numFmtId="49" fontId="7" fillId="0" borderId="328" xfId="1" applyNumberFormat="1" applyFont="1" applyBorder="1" applyAlignment="1">
      <alignment horizontal="center" vertical="center"/>
    </xf>
    <xf numFmtId="49" fontId="7" fillId="0" borderId="330" xfId="1" applyNumberFormat="1" applyFont="1" applyBorder="1" applyAlignment="1">
      <alignment horizontal="center" vertical="center"/>
    </xf>
    <xf numFmtId="49" fontId="4" fillId="0" borderId="200" xfId="1" applyNumberFormat="1" applyFont="1" applyBorder="1" applyAlignment="1">
      <alignment horizontal="center" vertical="top" wrapText="1"/>
    </xf>
    <xf numFmtId="49" fontId="4" fillId="0" borderId="201" xfId="1" applyNumberFormat="1" applyFont="1" applyBorder="1" applyAlignment="1">
      <alignment horizontal="center" vertical="top" wrapText="1"/>
    </xf>
    <xf numFmtId="49" fontId="4" fillId="0" borderId="202" xfId="1" applyNumberFormat="1" applyFont="1" applyBorder="1" applyAlignment="1">
      <alignment horizontal="center" vertical="top" wrapText="1"/>
    </xf>
    <xf numFmtId="166" fontId="64" fillId="5" borderId="5" xfId="1" applyNumberFormat="1" applyFont="1" applyFill="1" applyBorder="1" applyAlignment="1">
      <alignment horizontal="center" vertical="center"/>
    </xf>
    <xf numFmtId="166" fontId="64" fillId="5" borderId="95" xfId="1" applyNumberFormat="1" applyFont="1" applyFill="1" applyBorder="1" applyAlignment="1">
      <alignment horizontal="center" vertical="center"/>
    </xf>
    <xf numFmtId="166" fontId="64" fillId="5" borderId="6" xfId="1" applyNumberFormat="1" applyFont="1" applyFill="1" applyBorder="1" applyAlignment="1">
      <alignment horizontal="center" vertical="center"/>
    </xf>
    <xf numFmtId="166" fontId="64" fillId="5" borderId="180" xfId="1" applyNumberFormat="1" applyFont="1" applyFill="1" applyBorder="1" applyAlignment="1">
      <alignment horizontal="center" vertical="center"/>
    </xf>
    <xf numFmtId="165" fontId="7" fillId="5" borderId="5" xfId="1" applyFont="1" applyFill="1" applyBorder="1" applyAlignment="1">
      <alignment horizontal="left" vertical="center" wrapText="1"/>
    </xf>
    <xf numFmtId="165" fontId="7" fillId="5" borderId="316" xfId="1" applyFont="1" applyFill="1" applyBorder="1" applyAlignment="1">
      <alignment horizontal="left" vertical="center" wrapText="1"/>
    </xf>
    <xf numFmtId="165" fontId="3" fillId="5" borderId="317" xfId="1" applyFont="1" applyFill="1" applyBorder="1" applyAlignment="1">
      <alignment horizontal="left" vertical="top" wrapText="1"/>
    </xf>
    <xf numFmtId="165" fontId="3" fillId="5" borderId="322" xfId="1" applyFont="1" applyFill="1" applyBorder="1" applyAlignment="1">
      <alignment horizontal="left" vertical="top" wrapText="1"/>
    </xf>
    <xf numFmtId="165" fontId="3" fillId="5" borderId="323" xfId="1" applyFont="1" applyFill="1" applyBorder="1" applyAlignment="1">
      <alignment horizontal="left" vertical="top" wrapText="1"/>
    </xf>
    <xf numFmtId="165" fontId="3" fillId="5" borderId="324" xfId="1" applyFont="1" applyFill="1" applyBorder="1" applyAlignment="1">
      <alignment horizontal="left" vertical="top" wrapText="1"/>
    </xf>
    <xf numFmtId="165" fontId="5" fillId="5" borderId="2" xfId="1" applyFont="1" applyFill="1" applyBorder="1" applyAlignment="1">
      <alignment horizontal="center" vertical="center" wrapText="1"/>
    </xf>
    <xf numFmtId="165" fontId="5" fillId="5" borderId="2" xfId="1" applyFont="1" applyFill="1" applyBorder="1" applyAlignment="1">
      <alignment vertical="center"/>
    </xf>
    <xf numFmtId="0" fontId="7" fillId="0" borderId="5" xfId="0" applyFont="1" applyBorder="1" applyAlignment="1">
      <alignment horizontal="left" vertical="center"/>
    </xf>
    <xf numFmtId="0" fontId="7" fillId="0" borderId="7" xfId="0" applyFont="1" applyBorder="1" applyAlignment="1">
      <alignment horizontal="left" vertical="center"/>
    </xf>
    <xf numFmtId="165" fontId="3" fillId="5" borderId="190" xfId="1" applyFont="1" applyFill="1" applyBorder="1" applyAlignment="1">
      <alignment horizontal="left" vertical="top" wrapText="1"/>
    </xf>
    <xf numFmtId="165" fontId="3" fillId="5" borderId="192" xfId="1" applyFont="1" applyFill="1" applyBorder="1" applyAlignment="1">
      <alignment horizontal="left" vertical="top" wrapText="1"/>
    </xf>
    <xf numFmtId="165" fontId="3" fillId="5" borderId="193" xfId="1" applyFont="1" applyFill="1" applyBorder="1" applyAlignment="1">
      <alignment horizontal="left" vertical="top" wrapText="1"/>
    </xf>
    <xf numFmtId="165" fontId="3" fillId="5" borderId="194" xfId="1" applyFont="1" applyFill="1" applyBorder="1" applyAlignment="1">
      <alignment horizontal="left" vertical="top" wrapText="1"/>
    </xf>
    <xf numFmtId="49" fontId="4" fillId="5" borderId="1" xfId="1" applyNumberFormat="1" applyFont="1" applyFill="1" applyBorder="1" applyAlignment="1">
      <alignment horizontal="center" vertical="top" wrapText="1"/>
    </xf>
    <xf numFmtId="49" fontId="4" fillId="5" borderId="4" xfId="1" applyNumberFormat="1" applyFont="1" applyFill="1" applyBorder="1" applyAlignment="1">
      <alignment horizontal="center" vertical="top" wrapText="1"/>
    </xf>
    <xf numFmtId="49" fontId="4" fillId="5" borderId="17" xfId="1" applyNumberFormat="1" applyFont="1" applyFill="1" applyBorder="1" applyAlignment="1">
      <alignment horizontal="center" vertical="top" wrapText="1"/>
    </xf>
    <xf numFmtId="165" fontId="22" fillId="5" borderId="8" xfId="1" applyFont="1" applyFill="1" applyBorder="1" applyAlignment="1">
      <alignment horizontal="left" vertical="top" wrapText="1"/>
    </xf>
    <xf numFmtId="165" fontId="22" fillId="5" borderId="9" xfId="1" applyFont="1" applyFill="1" applyBorder="1" applyAlignment="1">
      <alignment horizontal="left" vertical="top" wrapText="1"/>
    </xf>
    <xf numFmtId="165" fontId="22" fillId="5" borderId="10" xfId="1" applyFont="1" applyFill="1" applyBorder="1" applyAlignment="1">
      <alignment horizontal="left" vertical="top" wrapText="1"/>
    </xf>
    <xf numFmtId="165" fontId="22" fillId="5" borderId="20" xfId="1" applyFont="1" applyFill="1" applyBorder="1" applyAlignment="1">
      <alignment horizontal="left" vertical="top" wrapText="1"/>
    </xf>
    <xf numFmtId="165" fontId="22" fillId="5" borderId="0" xfId="1" applyFont="1" applyFill="1" applyAlignment="1">
      <alignment horizontal="left" vertical="top" wrapText="1"/>
    </xf>
    <xf numFmtId="165" fontId="22" fillId="5" borderId="21" xfId="1" applyFont="1" applyFill="1" applyBorder="1" applyAlignment="1">
      <alignment horizontal="left" vertical="top" wrapText="1"/>
    </xf>
    <xf numFmtId="165" fontId="22" fillId="5" borderId="13" xfId="1" applyFont="1" applyFill="1" applyBorder="1" applyAlignment="1">
      <alignment horizontal="left" vertical="top" wrapText="1"/>
    </xf>
    <xf numFmtId="165" fontId="22" fillId="5" borderId="14" xfId="1" applyFont="1" applyFill="1" applyBorder="1" applyAlignment="1">
      <alignment horizontal="left" vertical="top" wrapText="1"/>
    </xf>
    <xf numFmtId="165" fontId="22" fillId="5" borderId="15" xfId="1" applyFont="1" applyFill="1" applyBorder="1" applyAlignment="1">
      <alignment horizontal="left" vertical="top" wrapText="1"/>
    </xf>
    <xf numFmtId="165" fontId="81" fillId="5" borderId="8" xfId="1" applyFont="1" applyFill="1" applyBorder="1" applyAlignment="1">
      <alignment horizontal="center" vertical="center" wrapText="1"/>
    </xf>
    <xf numFmtId="165" fontId="19" fillId="5" borderId="9" xfId="1" applyFont="1" applyFill="1" applyBorder="1" applyAlignment="1">
      <alignment horizontal="center" vertical="center" wrapText="1"/>
    </xf>
    <xf numFmtId="165" fontId="19" fillId="5" borderId="10" xfId="1" applyFont="1" applyFill="1" applyBorder="1" applyAlignment="1">
      <alignment horizontal="center" vertical="center" wrapText="1"/>
    </xf>
    <xf numFmtId="165" fontId="19" fillId="5" borderId="22" xfId="1" applyFont="1" applyFill="1" applyBorder="1" applyAlignment="1">
      <alignment horizontal="center" vertical="center" wrapText="1"/>
    </xf>
    <xf numFmtId="165" fontId="19" fillId="5" borderId="23" xfId="1" applyFont="1" applyFill="1" applyBorder="1" applyAlignment="1">
      <alignment horizontal="center" vertical="center" wrapText="1"/>
    </xf>
    <xf numFmtId="165" fontId="19" fillId="5" borderId="24" xfId="1" applyFont="1" applyFill="1" applyBorder="1" applyAlignment="1">
      <alignment horizontal="center" vertical="center" wrapText="1"/>
    </xf>
    <xf numFmtId="165" fontId="15" fillId="5" borderId="30" xfId="1" applyFont="1" applyFill="1" applyBorder="1" applyAlignment="1">
      <alignment horizontal="center" vertical="center" wrapText="1"/>
    </xf>
    <xf numFmtId="165" fontId="15" fillId="5" borderId="9" xfId="1" applyFont="1" applyFill="1" applyBorder="1" applyAlignment="1">
      <alignment horizontal="center" vertical="center" wrapText="1"/>
    </xf>
    <xf numFmtId="165" fontId="15" fillId="5" borderId="10" xfId="1" applyFont="1" applyFill="1" applyBorder="1" applyAlignment="1">
      <alignment horizontal="center" vertical="center" wrapText="1"/>
    </xf>
    <xf numFmtId="165" fontId="15" fillId="5" borderId="22" xfId="1" applyFont="1" applyFill="1" applyBorder="1" applyAlignment="1">
      <alignment horizontal="center" vertical="center" wrapText="1"/>
    </xf>
    <xf numFmtId="165" fontId="15" fillId="5" borderId="23" xfId="1" applyFont="1" applyFill="1" applyBorder="1" applyAlignment="1">
      <alignment horizontal="center" vertical="center" wrapText="1"/>
    </xf>
    <xf numFmtId="165" fontId="15" fillId="5" borderId="24" xfId="1" applyFont="1" applyFill="1" applyBorder="1" applyAlignment="1">
      <alignment horizontal="center" vertical="center" wrapText="1"/>
    </xf>
    <xf numFmtId="165" fontId="5" fillId="5" borderId="96" xfId="1" applyFont="1" applyFill="1" applyBorder="1" applyAlignment="1">
      <alignment vertical="center"/>
    </xf>
    <xf numFmtId="165" fontId="3" fillId="0" borderId="5" xfId="1" applyFont="1" applyBorder="1" applyAlignment="1">
      <alignment horizontal="center" vertical="center" wrapText="1"/>
    </xf>
    <xf numFmtId="165" fontId="3" fillId="0" borderId="18" xfId="1" applyFont="1" applyBorder="1" applyAlignment="1">
      <alignment horizontal="center" vertical="center" wrapText="1"/>
    </xf>
    <xf numFmtId="165" fontId="3" fillId="0" borderId="7" xfId="1" applyFont="1" applyBorder="1" applyAlignment="1">
      <alignment horizontal="center" vertical="center" wrapText="1"/>
    </xf>
    <xf numFmtId="165" fontId="3" fillId="5" borderId="8" xfId="1" applyFont="1" applyFill="1" applyBorder="1" applyAlignment="1">
      <alignment horizontal="center" vertical="top" wrapText="1"/>
    </xf>
    <xf numFmtId="165" fontId="3" fillId="5" borderId="9" xfId="1" applyFont="1" applyFill="1" applyBorder="1" applyAlignment="1">
      <alignment horizontal="center" vertical="top" wrapText="1"/>
    </xf>
    <xf numFmtId="165" fontId="3" fillId="5" borderId="190" xfId="1" applyFont="1" applyFill="1" applyBorder="1" applyAlignment="1">
      <alignment horizontal="center" vertical="top" wrapText="1"/>
    </xf>
    <xf numFmtId="165" fontId="3" fillId="5" borderId="20" xfId="1" applyFont="1" applyFill="1" applyBorder="1" applyAlignment="1">
      <alignment horizontal="center" vertical="top" wrapText="1"/>
    </xf>
    <xf numFmtId="165" fontId="3" fillId="5" borderId="0" xfId="1" applyFont="1" applyFill="1" applyAlignment="1">
      <alignment horizontal="center" vertical="top" wrapText="1"/>
    </xf>
    <xf numFmtId="165" fontId="3" fillId="5" borderId="198" xfId="1" applyFont="1" applyFill="1" applyBorder="1" applyAlignment="1">
      <alignment horizontal="center" vertical="top" wrapText="1"/>
    </xf>
    <xf numFmtId="165" fontId="3" fillId="5" borderId="22" xfId="1" applyFont="1" applyFill="1" applyBorder="1" applyAlignment="1">
      <alignment horizontal="center" vertical="top" wrapText="1"/>
    </xf>
    <xf numFmtId="165" fontId="3" fillId="5" borderId="23" xfId="1" applyFont="1" applyFill="1" applyBorder="1" applyAlignment="1">
      <alignment horizontal="center" vertical="top" wrapText="1"/>
    </xf>
    <xf numFmtId="165" fontId="3" fillId="5" borderId="191" xfId="1" applyFont="1" applyFill="1" applyBorder="1" applyAlignment="1">
      <alignment horizontal="center" vertical="top" wrapText="1"/>
    </xf>
    <xf numFmtId="165" fontId="3" fillId="2" borderId="47" xfId="1" applyFont="1" applyFill="1" applyBorder="1" applyAlignment="1">
      <alignment horizontal="left" vertical="top" wrapText="1"/>
    </xf>
    <xf numFmtId="165" fontId="3" fillId="2" borderId="53" xfId="1" applyFont="1" applyFill="1" applyBorder="1" applyAlignment="1">
      <alignment horizontal="left" vertical="top" wrapText="1"/>
    </xf>
    <xf numFmtId="165" fontId="3" fillId="2" borderId="54" xfId="1" applyFont="1" applyFill="1" applyBorder="1" applyAlignment="1">
      <alignment horizontal="left" vertical="top" wrapText="1"/>
    </xf>
    <xf numFmtId="166" fontId="6" fillId="5" borderId="60" xfId="1" applyNumberFormat="1" applyFont="1" applyFill="1" applyBorder="1" applyAlignment="1">
      <alignment horizontal="center" vertical="center"/>
    </xf>
    <xf numFmtId="166" fontId="6" fillId="5" borderId="27" xfId="1" applyNumberFormat="1" applyFont="1" applyFill="1" applyBorder="1" applyAlignment="1">
      <alignment horizontal="center" vertical="center"/>
    </xf>
    <xf numFmtId="165" fontId="5" fillId="2" borderId="126" xfId="1" applyFont="1" applyFill="1" applyBorder="1" applyAlignment="1">
      <alignment horizontal="center" vertical="center" wrapText="1"/>
    </xf>
    <xf numFmtId="165" fontId="5" fillId="2" borderId="115" xfId="1" applyFont="1" applyFill="1" applyBorder="1" applyAlignment="1">
      <alignment horizontal="center" vertical="center" wrapText="1"/>
    </xf>
    <xf numFmtId="49" fontId="4" fillId="0" borderId="44" xfId="1" applyNumberFormat="1" applyFont="1" applyBorder="1" applyAlignment="1">
      <alignment horizontal="center" vertical="top" wrapText="1"/>
    </xf>
    <xf numFmtId="49" fontId="4" fillId="0" borderId="46" xfId="1" applyNumberFormat="1" applyFont="1" applyBorder="1" applyAlignment="1">
      <alignment horizontal="center" vertical="top" wrapText="1"/>
    </xf>
    <xf numFmtId="49" fontId="4" fillId="0" borderId="51" xfId="1" applyNumberFormat="1" applyFont="1" applyBorder="1" applyAlignment="1">
      <alignment horizontal="center" vertical="top" wrapText="1"/>
    </xf>
    <xf numFmtId="165" fontId="22" fillId="5" borderId="8" xfId="1" applyFont="1" applyFill="1" applyBorder="1" applyAlignment="1">
      <alignment horizontal="center" vertical="center" wrapText="1"/>
    </xf>
    <xf numFmtId="165" fontId="22" fillId="5" borderId="9" xfId="1" applyFont="1" applyFill="1" applyBorder="1" applyAlignment="1">
      <alignment horizontal="center" vertical="center" wrapText="1"/>
    </xf>
    <xf numFmtId="165" fontId="22" fillId="5" borderId="92" xfId="1" applyFont="1" applyFill="1" applyBorder="1" applyAlignment="1">
      <alignment horizontal="center" vertical="center" wrapText="1"/>
    </xf>
    <xf numFmtId="165" fontId="22" fillId="5" borderId="20" xfId="1" applyFont="1" applyFill="1" applyBorder="1" applyAlignment="1">
      <alignment horizontal="center" vertical="center" wrapText="1"/>
    </xf>
    <xf numFmtId="165" fontId="22" fillId="5" borderId="0" xfId="1" applyFont="1" applyFill="1" applyAlignment="1">
      <alignment horizontal="center" vertical="center" wrapText="1"/>
    </xf>
    <xf numFmtId="165" fontId="22" fillId="5" borderId="101" xfId="1" applyFont="1" applyFill="1" applyBorder="1" applyAlignment="1">
      <alignment horizontal="center" vertical="center" wrapText="1"/>
    </xf>
    <xf numFmtId="165" fontId="22" fillId="5" borderId="22" xfId="1" applyFont="1" applyFill="1" applyBorder="1" applyAlignment="1">
      <alignment horizontal="center" vertical="center" wrapText="1"/>
    </xf>
    <xf numFmtId="165" fontId="22" fillId="5" borderId="23" xfId="1" applyFont="1" applyFill="1" applyBorder="1" applyAlignment="1">
      <alignment horizontal="center" vertical="center" wrapText="1"/>
    </xf>
    <xf numFmtId="165" fontId="22" fillId="5" borderId="100" xfId="1" applyFont="1" applyFill="1" applyBorder="1" applyAlignment="1">
      <alignment horizontal="center" vertical="center" wrapText="1"/>
    </xf>
    <xf numFmtId="165" fontId="3" fillId="5" borderId="20" xfId="1" applyFont="1" applyFill="1" applyBorder="1" applyAlignment="1">
      <alignment horizontal="center" vertical="center" wrapText="1"/>
    </xf>
    <xf numFmtId="165" fontId="3" fillId="5" borderId="0" xfId="1" applyFont="1" applyFill="1" applyAlignment="1">
      <alignment horizontal="center" vertical="center" wrapText="1"/>
    </xf>
    <xf numFmtId="165" fontId="3" fillId="5" borderId="101" xfId="1" applyFont="1" applyFill="1" applyBorder="1" applyAlignment="1">
      <alignment horizontal="center" vertical="center" wrapText="1"/>
    </xf>
    <xf numFmtId="165" fontId="3" fillId="5" borderId="22" xfId="1" applyFont="1" applyFill="1" applyBorder="1" applyAlignment="1">
      <alignment horizontal="center" vertical="center" wrapText="1"/>
    </xf>
    <xf numFmtId="165" fontId="3" fillId="5" borderId="23" xfId="1" applyFont="1" applyFill="1" applyBorder="1" applyAlignment="1">
      <alignment horizontal="center" vertical="center" wrapText="1"/>
    </xf>
    <xf numFmtId="165" fontId="3" fillId="5" borderId="100" xfId="1" applyFont="1" applyFill="1" applyBorder="1" applyAlignment="1">
      <alignment horizontal="center" vertical="center" wrapText="1"/>
    </xf>
    <xf numFmtId="165" fontId="17" fillId="2" borderId="8" xfId="1" applyFont="1" applyFill="1" applyBorder="1" applyAlignment="1">
      <alignment horizontal="left" vertical="top" wrapText="1"/>
    </xf>
    <xf numFmtId="165" fontId="17" fillId="2" borderId="9" xfId="1" applyFont="1" applyFill="1" applyBorder="1" applyAlignment="1">
      <alignment horizontal="left" vertical="top" wrapText="1"/>
    </xf>
    <xf numFmtId="165" fontId="17" fillId="2" borderId="109" xfId="1" applyFont="1" applyFill="1" applyBorder="1" applyAlignment="1">
      <alignment horizontal="left" vertical="top" wrapText="1"/>
    </xf>
    <xf numFmtId="165" fontId="17" fillId="2" borderId="107" xfId="1" applyFont="1" applyFill="1" applyBorder="1" applyAlignment="1">
      <alignment horizontal="left" vertical="top" wrapText="1"/>
    </xf>
    <xf numFmtId="165" fontId="17" fillId="2" borderId="106" xfId="1" applyFont="1" applyFill="1" applyBorder="1" applyAlignment="1">
      <alignment horizontal="left" vertical="top" wrapText="1"/>
    </xf>
    <xf numFmtId="165" fontId="17" fillId="2" borderId="105" xfId="1" applyFont="1" applyFill="1" applyBorder="1" applyAlignment="1">
      <alignment horizontal="left" vertical="top" wrapText="1"/>
    </xf>
    <xf numFmtId="165" fontId="5" fillId="0" borderId="289" xfId="1" applyFont="1" applyBorder="1" applyAlignment="1">
      <alignment horizontal="center" vertical="center" wrapText="1"/>
    </xf>
    <xf numFmtId="0" fontId="5" fillId="0" borderId="55" xfId="0" applyFont="1" applyBorder="1" applyAlignment="1">
      <alignment horizontal="center" vertical="center" wrapText="1"/>
    </xf>
    <xf numFmtId="0" fontId="5" fillId="0" borderId="55" xfId="0" applyFont="1" applyBorder="1" applyAlignment="1">
      <alignment vertical="center" wrapText="1"/>
    </xf>
    <xf numFmtId="165" fontId="5" fillId="0" borderId="221" xfId="1" applyFont="1" applyBorder="1" applyAlignment="1">
      <alignment horizontal="center" vertical="center" wrapText="1"/>
    </xf>
    <xf numFmtId="165" fontId="5" fillId="0" borderId="221" xfId="1" applyFont="1" applyBorder="1" applyAlignment="1">
      <alignment vertical="center"/>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165" fontId="5" fillId="0" borderId="284" xfId="1" applyFont="1" applyBorder="1" applyAlignment="1">
      <alignment horizontal="center" vertical="center" wrapText="1"/>
    </xf>
    <xf numFmtId="165" fontId="5" fillId="0" borderId="284" xfId="1" applyFont="1" applyBorder="1" applyAlignment="1">
      <alignment vertical="center"/>
    </xf>
    <xf numFmtId="165" fontId="5" fillId="0" borderId="285" xfId="1" applyFont="1" applyBorder="1" applyAlignment="1">
      <alignment horizontal="center" vertical="center" wrapText="1"/>
    </xf>
    <xf numFmtId="165" fontId="5" fillId="0" borderId="284" xfId="1" applyFont="1" applyBorder="1" applyAlignment="1">
      <alignment vertical="center" wrapText="1"/>
    </xf>
    <xf numFmtId="165" fontId="5" fillId="2" borderId="116" xfId="1" applyFont="1" applyFill="1" applyBorder="1" applyAlignment="1">
      <alignment horizontal="center" vertical="center" wrapText="1"/>
    </xf>
    <xf numFmtId="165" fontId="5" fillId="2" borderId="116" xfId="1" applyFont="1" applyFill="1" applyBorder="1" applyAlignment="1">
      <alignment vertical="center"/>
    </xf>
    <xf numFmtId="165" fontId="22" fillId="0" borderId="290" xfId="1" applyFont="1" applyBorder="1" applyAlignment="1">
      <alignment horizontal="center" vertical="center" wrapText="1"/>
    </xf>
    <xf numFmtId="165" fontId="5" fillId="5" borderId="188" xfId="1" applyFont="1" applyFill="1" applyBorder="1" applyAlignment="1">
      <alignment horizontal="center" vertical="center" wrapText="1"/>
    </xf>
    <xf numFmtId="165" fontId="5" fillId="5" borderId="189" xfId="1" applyFont="1" applyFill="1" applyBorder="1" applyAlignment="1">
      <alignment horizontal="center" vertical="center" wrapText="1"/>
    </xf>
    <xf numFmtId="165" fontId="5" fillId="5" borderId="11" xfId="1" applyFont="1" applyFill="1" applyBorder="1" applyAlignment="1">
      <alignment horizontal="center" vertical="center" wrapText="1"/>
    </xf>
    <xf numFmtId="165" fontId="5" fillId="5" borderId="11" xfId="1" applyFont="1" applyFill="1" applyBorder="1" applyAlignment="1">
      <alignment vertical="center"/>
    </xf>
    <xf numFmtId="166" fontId="6" fillId="0" borderId="288" xfId="1" applyNumberFormat="1" applyFont="1" applyBorder="1" applyAlignment="1">
      <alignment horizontal="center" vertical="center"/>
    </xf>
    <xf numFmtId="49" fontId="4" fillId="0" borderId="283" xfId="1" applyNumberFormat="1" applyFont="1" applyBorder="1" applyAlignment="1">
      <alignment horizontal="center" vertical="top" wrapText="1"/>
    </xf>
    <xf numFmtId="49" fontId="4" fillId="0" borderId="287" xfId="1" applyNumberFormat="1" applyFont="1" applyBorder="1" applyAlignment="1">
      <alignment horizontal="center" vertical="top" wrapText="1"/>
    </xf>
    <xf numFmtId="49" fontId="4" fillId="0" borderId="291" xfId="1" applyNumberFormat="1" applyFont="1" applyBorder="1" applyAlignment="1">
      <alignment horizontal="center" vertical="top" wrapText="1"/>
    </xf>
    <xf numFmtId="166" fontId="59" fillId="2" borderId="5" xfId="1" applyNumberFormat="1" applyFont="1" applyFill="1" applyBorder="1" applyAlignment="1">
      <alignment horizontal="center" vertical="center"/>
    </xf>
    <xf numFmtId="166" fontId="59" fillId="2" borderId="6" xfId="1" applyNumberFormat="1" applyFont="1" applyFill="1" applyBorder="1" applyAlignment="1">
      <alignment horizontal="center" vertical="center"/>
    </xf>
    <xf numFmtId="49" fontId="4" fillId="9" borderId="305" xfId="1" applyNumberFormat="1" applyFont="1" applyFill="1" applyBorder="1" applyAlignment="1">
      <alignment horizontal="center" vertical="top" wrapText="1"/>
    </xf>
    <xf numFmtId="49" fontId="4" fillId="9" borderId="306" xfId="1" applyNumberFormat="1" applyFont="1" applyFill="1" applyBorder="1" applyAlignment="1">
      <alignment horizontal="center" vertical="top" wrapText="1"/>
    </xf>
    <xf numFmtId="49" fontId="4" fillId="9" borderId="308" xfId="1" applyNumberFormat="1" applyFont="1" applyFill="1" applyBorder="1" applyAlignment="1">
      <alignment horizontal="center" vertical="top" wrapText="1"/>
    </xf>
    <xf numFmtId="165" fontId="5" fillId="9" borderId="169" xfId="1" applyFont="1" applyFill="1" applyBorder="1" applyAlignment="1">
      <alignment horizontal="center" vertical="center" wrapText="1"/>
    </xf>
    <xf numFmtId="165" fontId="5" fillId="9" borderId="169" xfId="1" applyFont="1" applyFill="1" applyBorder="1" applyAlignment="1">
      <alignment vertical="center" wrapText="1"/>
    </xf>
    <xf numFmtId="166" fontId="6" fillId="2" borderId="295" xfId="1" applyNumberFormat="1" applyFont="1" applyFill="1" applyBorder="1" applyAlignment="1">
      <alignment horizontal="center" vertical="center"/>
    </xf>
    <xf numFmtId="165" fontId="5" fillId="0" borderId="286" xfId="1" applyFont="1" applyBorder="1" applyAlignment="1">
      <alignment vertical="center"/>
    </xf>
    <xf numFmtId="165" fontId="61" fillId="0" borderId="8" xfId="1" applyFont="1" applyBorder="1" applyAlignment="1">
      <alignment horizontal="center" vertical="center" wrapText="1"/>
    </xf>
    <xf numFmtId="165" fontId="61" fillId="0" borderId="9" xfId="1" applyFont="1" applyBorder="1" applyAlignment="1">
      <alignment horizontal="center" vertical="center" wrapText="1"/>
    </xf>
    <xf numFmtId="165" fontId="61" fillId="0" borderId="10" xfId="1" applyFont="1" applyBorder="1" applyAlignment="1">
      <alignment horizontal="center" vertical="center" wrapText="1"/>
    </xf>
    <xf numFmtId="165" fontId="61" fillId="0" borderId="22" xfId="1" applyFont="1" applyBorder="1" applyAlignment="1">
      <alignment horizontal="center" vertical="center" wrapText="1"/>
    </xf>
    <xf numFmtId="165" fontId="61" fillId="0" borderId="23" xfId="1" applyFont="1" applyBorder="1" applyAlignment="1">
      <alignment horizontal="center" vertical="center" wrapText="1"/>
    </xf>
    <xf numFmtId="165" fontId="61" fillId="0" borderId="24" xfId="1" applyFont="1" applyBorder="1" applyAlignment="1">
      <alignment horizontal="center" vertical="center" wrapText="1"/>
    </xf>
    <xf numFmtId="165" fontId="3" fillId="9" borderId="9" xfId="1" applyFont="1" applyFill="1" applyBorder="1" applyAlignment="1">
      <alignment horizontal="center" vertical="center" wrapText="1"/>
    </xf>
    <xf numFmtId="165" fontId="3" fillId="9" borderId="173" xfId="1" applyFont="1" applyFill="1" applyBorder="1" applyAlignment="1">
      <alignment horizontal="center" vertical="center" wrapText="1"/>
    </xf>
    <xf numFmtId="165" fontId="3" fillId="9" borderId="20" xfId="1" applyFont="1" applyFill="1" applyBorder="1" applyAlignment="1">
      <alignment horizontal="center" vertical="center" wrapText="1"/>
    </xf>
    <xf numFmtId="165" fontId="3" fillId="9" borderId="0" xfId="1" applyFont="1" applyFill="1" applyAlignment="1">
      <alignment horizontal="center" vertical="center" wrapText="1"/>
    </xf>
    <xf numFmtId="165" fontId="3" fillId="9" borderId="177" xfId="1" applyFont="1" applyFill="1" applyBorder="1" applyAlignment="1">
      <alignment horizontal="center" vertical="center" wrapText="1"/>
    </xf>
    <xf numFmtId="165" fontId="3" fillId="9" borderId="22" xfId="1" applyFont="1" applyFill="1" applyBorder="1" applyAlignment="1">
      <alignment horizontal="center" vertical="center" wrapText="1"/>
    </xf>
    <xf numFmtId="165" fontId="3" fillId="9" borderId="23" xfId="1" applyFont="1" applyFill="1" applyBorder="1" applyAlignment="1">
      <alignment horizontal="center" vertical="center" wrapText="1"/>
    </xf>
    <xf numFmtId="165" fontId="3" fillId="9" borderId="244" xfId="1" applyFont="1" applyFill="1" applyBorder="1" applyAlignment="1">
      <alignment horizontal="center" vertical="center" wrapText="1"/>
    </xf>
    <xf numFmtId="165" fontId="5" fillId="9" borderId="170" xfId="1" applyFont="1" applyFill="1" applyBorder="1" applyAlignment="1">
      <alignment horizontal="center" vertical="center" wrapText="1"/>
    </xf>
    <xf numFmtId="165" fontId="5" fillId="9" borderId="171" xfId="1" applyFont="1" applyFill="1" applyBorder="1" applyAlignment="1">
      <alignment horizontal="center" vertical="center"/>
    </xf>
    <xf numFmtId="165" fontId="5" fillId="9" borderId="169" xfId="1" applyFont="1" applyFill="1" applyBorder="1" applyAlignment="1">
      <alignment horizontal="center" vertical="center"/>
    </xf>
    <xf numFmtId="166" fontId="6" fillId="9" borderId="6" xfId="1" applyNumberFormat="1" applyFont="1" applyFill="1" applyBorder="1" applyAlignment="1">
      <alignment horizontal="center" vertical="center"/>
    </xf>
    <xf numFmtId="166" fontId="6" fillId="9" borderId="245" xfId="1" applyNumberFormat="1" applyFont="1" applyFill="1" applyBorder="1" applyAlignment="1">
      <alignment horizontal="center" vertical="center"/>
    </xf>
    <xf numFmtId="165" fontId="5" fillId="2" borderId="289" xfId="1" applyFont="1" applyFill="1" applyBorder="1" applyAlignment="1">
      <alignment horizontal="center" vertical="center" wrapText="1"/>
    </xf>
    <xf numFmtId="165" fontId="5" fillId="2" borderId="296" xfId="1" applyFont="1" applyFill="1" applyBorder="1" applyAlignment="1">
      <alignment horizontal="center" vertical="center" wrapText="1"/>
    </xf>
    <xf numFmtId="165" fontId="5" fillId="2" borderId="290" xfId="1" applyFont="1" applyFill="1" applyBorder="1" applyAlignment="1">
      <alignment horizontal="center" vertical="center" wrapText="1"/>
    </xf>
    <xf numFmtId="49" fontId="7" fillId="9" borderId="8" xfId="1" applyNumberFormat="1" applyFont="1" applyFill="1" applyBorder="1" applyAlignment="1">
      <alignment horizontal="center" vertical="center"/>
    </xf>
    <xf numFmtId="49" fontId="7" fillId="9" borderId="66" xfId="1" applyNumberFormat="1" applyFont="1" applyFill="1" applyBorder="1" applyAlignment="1">
      <alignment horizontal="center" vertical="center"/>
    </xf>
    <xf numFmtId="49" fontId="7" fillId="9" borderId="20" xfId="1" applyNumberFormat="1" applyFont="1" applyFill="1" applyBorder="1" applyAlignment="1">
      <alignment horizontal="center" vertical="center"/>
    </xf>
    <xf numFmtId="49" fontId="7" fillId="9" borderId="67" xfId="1" applyNumberFormat="1" applyFont="1" applyFill="1" applyBorder="1" applyAlignment="1">
      <alignment horizontal="center" vertical="center"/>
    </xf>
    <xf numFmtId="49" fontId="7" fillId="9" borderId="22" xfId="1" applyNumberFormat="1" applyFont="1" applyFill="1" applyBorder="1" applyAlignment="1">
      <alignment horizontal="center" vertical="center"/>
    </xf>
    <xf numFmtId="49" fontId="7" fillId="9" borderId="60" xfId="1" applyNumberFormat="1" applyFont="1" applyFill="1" applyBorder="1" applyAlignment="1">
      <alignment horizontal="center" vertical="center"/>
    </xf>
    <xf numFmtId="165" fontId="5" fillId="9" borderId="8" xfId="1" applyFont="1" applyFill="1" applyBorder="1" applyAlignment="1">
      <alignment horizontal="center" vertical="center" wrapText="1"/>
    </xf>
    <xf numFmtId="165" fontId="5" fillId="9" borderId="66" xfId="1" applyFont="1" applyFill="1" applyBorder="1" applyAlignment="1">
      <alignment horizontal="center" vertical="center" wrapText="1"/>
    </xf>
    <xf numFmtId="49" fontId="4" fillId="0" borderId="151" xfId="1" applyNumberFormat="1" applyFont="1" applyBorder="1" applyAlignment="1">
      <alignment horizontal="center" vertical="top" wrapText="1"/>
    </xf>
    <xf numFmtId="49" fontId="7" fillId="0" borderId="223" xfId="1" applyNumberFormat="1" applyFont="1" applyBorder="1" applyAlignment="1">
      <alignment horizontal="center" vertical="center"/>
    </xf>
    <xf numFmtId="165" fontId="3" fillId="9" borderId="173" xfId="1" applyFont="1" applyFill="1" applyBorder="1" applyAlignment="1">
      <alignment horizontal="left" vertical="top" wrapText="1"/>
    </xf>
    <xf numFmtId="165" fontId="3" fillId="9" borderId="309" xfId="1" applyFont="1" applyFill="1" applyBorder="1" applyAlignment="1">
      <alignment horizontal="left" vertical="top" wrapText="1"/>
    </xf>
    <xf numFmtId="165" fontId="3" fillId="9" borderId="175" xfId="1" applyFont="1" applyFill="1" applyBorder="1" applyAlignment="1">
      <alignment horizontal="left" vertical="top" wrapText="1"/>
    </xf>
    <xf numFmtId="165" fontId="3" fillId="9" borderId="176" xfId="1" applyFont="1" applyFill="1" applyBorder="1" applyAlignment="1">
      <alignment horizontal="left" vertical="top" wrapText="1"/>
    </xf>
    <xf numFmtId="165" fontId="5" fillId="2" borderId="114" xfId="1" applyFont="1" applyFill="1" applyBorder="1" applyAlignment="1">
      <alignment vertical="center"/>
    </xf>
    <xf numFmtId="165" fontId="3" fillId="2" borderId="289" xfId="1" applyFont="1" applyFill="1" applyBorder="1" applyAlignment="1">
      <alignment horizontal="left" vertical="top" wrapText="1"/>
    </xf>
    <xf numFmtId="165" fontId="3" fillId="2" borderId="292" xfId="1" applyFont="1" applyFill="1" applyBorder="1" applyAlignment="1">
      <alignment horizontal="left" vertical="top" wrapText="1"/>
    </xf>
    <xf numFmtId="165" fontId="3" fillId="2" borderId="293" xfId="1" applyFont="1" applyFill="1" applyBorder="1" applyAlignment="1">
      <alignment horizontal="left" vertical="top" wrapText="1"/>
    </xf>
    <xf numFmtId="165" fontId="3" fillId="2" borderId="294" xfId="1" applyFont="1" applyFill="1" applyBorder="1" applyAlignment="1">
      <alignment horizontal="left" vertical="top" wrapText="1"/>
    </xf>
    <xf numFmtId="165" fontId="3" fillId="2" borderId="109" xfId="1" applyFont="1" applyFill="1" applyBorder="1" applyAlignment="1">
      <alignment horizontal="center" vertical="center" wrapText="1"/>
    </xf>
    <xf numFmtId="165" fontId="3" fillId="2" borderId="20" xfId="1" applyFont="1" applyFill="1" applyBorder="1" applyAlignment="1">
      <alignment horizontal="center" vertical="center" wrapText="1"/>
    </xf>
    <xf numFmtId="165" fontId="3" fillId="2" borderId="0" xfId="1" applyFont="1" applyFill="1" applyAlignment="1">
      <alignment horizontal="center" vertical="center" wrapText="1"/>
    </xf>
    <xf numFmtId="165" fontId="3" fillId="2" borderId="123" xfId="1" applyFont="1" applyFill="1" applyBorder="1" applyAlignment="1">
      <alignment horizontal="center" vertical="center" wrapText="1"/>
    </xf>
    <xf numFmtId="165" fontId="3" fillId="2" borderId="122" xfId="1" applyFont="1" applyFill="1" applyBorder="1" applyAlignment="1">
      <alignment horizontal="center" vertical="center" wrapText="1"/>
    </xf>
    <xf numFmtId="165" fontId="22" fillId="0" borderId="224" xfId="1" applyFont="1" applyBorder="1" applyAlignment="1">
      <alignment horizontal="center" vertical="center" wrapText="1"/>
    </xf>
    <xf numFmtId="165" fontId="5" fillId="0" borderId="225" xfId="1" applyFont="1" applyBorder="1" applyAlignment="1">
      <alignment horizontal="center" vertical="center" wrapText="1"/>
    </xf>
    <xf numFmtId="165" fontId="5" fillId="0" borderId="226" xfId="1" applyFont="1" applyBorder="1" applyAlignment="1">
      <alignment horizontal="center" vertical="center" wrapText="1"/>
    </xf>
    <xf numFmtId="165" fontId="5" fillId="0" borderId="227" xfId="1" applyFont="1" applyBorder="1" applyAlignment="1">
      <alignment horizontal="center" vertical="center" wrapText="1"/>
    </xf>
    <xf numFmtId="165" fontId="5" fillId="0" borderId="214" xfId="1" applyFont="1" applyBorder="1" applyAlignment="1">
      <alignment horizontal="center" vertical="center" wrapText="1"/>
    </xf>
    <xf numFmtId="165" fontId="5" fillId="0" borderId="228" xfId="1" applyFont="1" applyBorder="1" applyAlignment="1">
      <alignment horizontal="center" vertical="center" wrapText="1"/>
    </xf>
    <xf numFmtId="165" fontId="5" fillId="0" borderId="229" xfId="1" applyFont="1" applyBorder="1" applyAlignment="1">
      <alignment horizontal="center" vertical="center" wrapText="1"/>
    </xf>
    <xf numFmtId="165" fontId="5" fillId="0" borderId="230" xfId="1" applyFont="1" applyBorder="1" applyAlignment="1">
      <alignment horizontal="center" vertical="center" wrapText="1"/>
    </xf>
    <xf numFmtId="165" fontId="3" fillId="0" borderId="289" xfId="1" applyFont="1" applyBorder="1" applyAlignment="1">
      <alignment horizontal="left" vertical="top" wrapText="1"/>
    </xf>
    <xf numFmtId="165" fontId="3" fillId="0" borderId="292" xfId="1" applyFont="1" applyBorder="1" applyAlignment="1">
      <alignment horizontal="left" vertical="top" wrapText="1"/>
    </xf>
    <xf numFmtId="165" fontId="3" fillId="0" borderId="293" xfId="1" applyFont="1" applyBorder="1" applyAlignment="1">
      <alignment horizontal="left" vertical="top" wrapText="1"/>
    </xf>
    <xf numFmtId="165" fontId="3" fillId="0" borderId="294" xfId="1" applyFont="1" applyBorder="1" applyAlignment="1">
      <alignment horizontal="left" vertical="top" wrapText="1"/>
    </xf>
    <xf numFmtId="165" fontId="5" fillId="2" borderId="116" xfId="1" applyFont="1" applyFill="1" applyBorder="1" applyAlignment="1">
      <alignment vertical="center" wrapText="1"/>
    </xf>
    <xf numFmtId="165" fontId="7" fillId="2" borderId="8" xfId="1" applyFont="1" applyFill="1" applyBorder="1" applyAlignment="1">
      <alignment horizontal="left" vertical="center"/>
    </xf>
    <xf numFmtId="165" fontId="7" fillId="2" borderId="66" xfId="1" applyFont="1" applyFill="1" applyBorder="1" applyAlignment="1">
      <alignment horizontal="left" vertical="center"/>
    </xf>
    <xf numFmtId="165" fontId="7" fillId="2" borderId="20" xfId="1" applyFont="1" applyFill="1" applyBorder="1" applyAlignment="1">
      <alignment horizontal="left" vertical="center"/>
    </xf>
    <xf numFmtId="165" fontId="7" fillId="2" borderId="67" xfId="1" applyFont="1" applyFill="1" applyBorder="1" applyAlignment="1">
      <alignment horizontal="left" vertical="center"/>
    </xf>
    <xf numFmtId="165" fontId="7" fillId="2" borderId="22" xfId="1" applyFont="1" applyFill="1" applyBorder="1" applyAlignment="1">
      <alignment horizontal="left" vertical="center"/>
    </xf>
    <xf numFmtId="165" fontId="7" fillId="2" borderId="60" xfId="1" applyFont="1" applyFill="1" applyBorder="1" applyAlignment="1">
      <alignment horizontal="left" vertical="center"/>
    </xf>
    <xf numFmtId="165" fontId="10" fillId="0" borderId="92" xfId="1" applyFont="1" applyBorder="1" applyAlignment="1">
      <alignment horizontal="left" vertical="top" wrapText="1"/>
    </xf>
    <xf numFmtId="165" fontId="10" fillId="0" borderId="90" xfId="1" applyFont="1" applyBorder="1" applyAlignment="1">
      <alignment horizontal="left" vertical="top" wrapText="1"/>
    </xf>
    <xf numFmtId="165" fontId="10" fillId="0" borderId="89" xfId="1" applyFont="1" applyBorder="1" applyAlignment="1">
      <alignment horizontal="left" vertical="top" wrapText="1"/>
    </xf>
    <xf numFmtId="165" fontId="10" fillId="0" borderId="88" xfId="1" applyFont="1" applyBorder="1" applyAlignment="1">
      <alignment horizontal="left" vertical="top" wrapText="1"/>
    </xf>
    <xf numFmtId="0" fontId="10" fillId="0" borderId="223" xfId="0" applyFont="1" applyBorder="1" applyAlignment="1">
      <alignment horizontal="left" vertical="top" wrapText="1"/>
    </xf>
    <xf numFmtId="0" fontId="10" fillId="0" borderId="231" xfId="0" applyFont="1" applyBorder="1" applyAlignment="1">
      <alignment horizontal="left" vertical="top" wrapText="1"/>
    </xf>
    <xf numFmtId="0" fontId="10" fillId="0" borderId="232" xfId="0" applyFont="1" applyBorder="1" applyAlignment="1">
      <alignment horizontal="left" vertical="top" wrapText="1"/>
    </xf>
    <xf numFmtId="0" fontId="10" fillId="0" borderId="233" xfId="0" applyFont="1" applyBorder="1" applyAlignment="1">
      <alignment horizontal="left" vertical="top" wrapText="1"/>
    </xf>
    <xf numFmtId="49" fontId="4" fillId="2" borderId="79" xfId="1" applyNumberFormat="1" applyFont="1" applyFill="1" applyBorder="1" applyAlignment="1">
      <alignment horizontal="center" vertical="top" wrapText="1"/>
    </xf>
    <xf numFmtId="49" fontId="4" fillId="2" borderId="205" xfId="1" applyNumberFormat="1" applyFont="1" applyFill="1" applyBorder="1" applyAlignment="1">
      <alignment horizontal="center" vertical="top" wrapText="1"/>
    </xf>
    <xf numFmtId="49" fontId="4" fillId="2" borderId="80" xfId="1" applyNumberFormat="1" applyFont="1" applyFill="1" applyBorder="1" applyAlignment="1">
      <alignment horizontal="center" vertical="top" wrapText="1"/>
    </xf>
    <xf numFmtId="165" fontId="5" fillId="2" borderId="98" xfId="1" applyFont="1" applyFill="1" applyBorder="1" applyAlignment="1">
      <alignment horizontal="center" vertical="center" wrapText="1"/>
    </xf>
    <xf numFmtId="165" fontId="5" fillId="2" borderId="98" xfId="1" applyFont="1" applyFill="1" applyBorder="1" applyAlignment="1">
      <alignment vertical="center"/>
    </xf>
    <xf numFmtId="169" fontId="10" fillId="0" borderId="9" xfId="26" applyNumberFormat="1" applyFont="1" applyBorder="1" applyAlignment="1">
      <alignment horizontal="left" vertical="top" wrapText="1"/>
    </xf>
    <xf numFmtId="169" fontId="10" fillId="0" borderId="10" xfId="26" applyNumberFormat="1" applyFont="1" applyBorder="1" applyAlignment="1">
      <alignment horizontal="left" vertical="top" wrapText="1"/>
    </xf>
    <xf numFmtId="169" fontId="10" fillId="0" borderId="0" xfId="26" applyNumberFormat="1" applyFont="1" applyAlignment="1">
      <alignment horizontal="left" vertical="top" wrapText="1"/>
    </xf>
    <xf numFmtId="169" fontId="10" fillId="0" borderId="21" xfId="26" applyNumberFormat="1" applyFont="1" applyBorder="1" applyAlignment="1">
      <alignment horizontal="left" vertical="top" wrapText="1"/>
    </xf>
    <xf numFmtId="169" fontId="10" fillId="0" borderId="14" xfId="26" applyNumberFormat="1" applyFont="1" applyBorder="1" applyAlignment="1">
      <alignment horizontal="left" vertical="top" wrapText="1"/>
    </xf>
    <xf numFmtId="169" fontId="10" fillId="0" borderId="15" xfId="26" applyNumberFormat="1" applyFont="1" applyBorder="1" applyAlignment="1">
      <alignment horizontal="left" vertical="top" wrapText="1"/>
    </xf>
    <xf numFmtId="165" fontId="7" fillId="0" borderId="8" xfId="1" applyFont="1" applyBorder="1" applyAlignment="1">
      <alignment horizontal="center" vertical="center" wrapText="1"/>
    </xf>
    <xf numFmtId="165" fontId="7" fillId="0" borderId="9" xfId="1" applyFont="1" applyBorder="1" applyAlignment="1">
      <alignment horizontal="center" vertical="center" wrapText="1"/>
    </xf>
    <xf numFmtId="165" fontId="7" fillId="0" borderId="92" xfId="1" applyFont="1" applyBorder="1" applyAlignment="1">
      <alignment horizontal="center" vertical="center" wrapText="1"/>
    </xf>
    <xf numFmtId="165" fontId="3" fillId="0" borderId="281" xfId="1" applyFont="1" applyBorder="1" applyAlignment="1">
      <alignment horizontal="left" vertical="top" wrapText="1"/>
    </xf>
    <xf numFmtId="165" fontId="7" fillId="0" borderId="273" xfId="1" applyFont="1" applyBorder="1" applyAlignment="1">
      <alignment horizontal="left" vertical="center" wrapText="1"/>
    </xf>
    <xf numFmtId="165" fontId="3" fillId="0" borderId="101" xfId="1" applyFont="1" applyBorder="1" applyAlignment="1">
      <alignment horizontal="left" vertical="top" wrapText="1"/>
    </xf>
    <xf numFmtId="165" fontId="20" fillId="0" borderId="19" xfId="1" applyFont="1" applyBorder="1" applyAlignment="1">
      <alignment horizontal="center" vertical="center" wrapText="1"/>
    </xf>
    <xf numFmtId="166" fontId="6" fillId="9" borderId="8" xfId="1" applyNumberFormat="1" applyFont="1" applyFill="1" applyBorder="1" applyAlignment="1">
      <alignment horizontal="center" vertical="center"/>
    </xf>
    <xf numFmtId="166" fontId="6" fillId="9" borderId="66" xfId="1" applyNumberFormat="1" applyFont="1" applyFill="1" applyBorder="1" applyAlignment="1">
      <alignment horizontal="center" vertical="center"/>
    </xf>
    <xf numFmtId="165" fontId="32" fillId="9" borderId="258" xfId="1" applyFont="1" applyFill="1" applyBorder="1" applyAlignment="1">
      <alignment vertical="center"/>
    </xf>
    <xf numFmtId="165" fontId="15" fillId="2" borderId="5" xfId="1" applyFont="1" applyFill="1" applyBorder="1" applyAlignment="1">
      <alignment horizontal="center" vertical="center" wrapText="1"/>
    </xf>
    <xf numFmtId="165" fontId="15" fillId="2" borderId="6" xfId="1" applyFont="1" applyFill="1" applyBorder="1" applyAlignment="1">
      <alignment horizontal="center" vertical="center" wrapText="1"/>
    </xf>
    <xf numFmtId="166" fontId="6" fillId="2" borderId="9" xfId="1" applyNumberFormat="1" applyFont="1" applyFill="1" applyBorder="1" applyAlignment="1">
      <alignment horizontal="center" vertical="center"/>
    </xf>
    <xf numFmtId="166" fontId="6" fillId="2" borderId="92" xfId="1" applyNumberFormat="1" applyFont="1" applyFill="1" applyBorder="1" applyAlignment="1">
      <alignment horizontal="center" vertical="center"/>
    </xf>
    <xf numFmtId="166" fontId="6" fillId="2" borderId="23" xfId="1" applyNumberFormat="1" applyFont="1" applyFill="1" applyBorder="1" applyAlignment="1">
      <alignment horizontal="center" vertical="center"/>
    </xf>
    <xf numFmtId="166" fontId="6" fillId="2" borderId="100" xfId="1" applyNumberFormat="1" applyFont="1" applyFill="1" applyBorder="1" applyAlignment="1">
      <alignment horizontal="center" vertical="center"/>
    </xf>
    <xf numFmtId="49" fontId="4" fillId="2" borderId="151" xfId="1" applyNumberFormat="1" applyFont="1" applyFill="1" applyBorder="1" applyAlignment="1">
      <alignment horizontal="center" vertical="top" wrapText="1"/>
    </xf>
    <xf numFmtId="165" fontId="5" fillId="2" borderId="66" xfId="1" applyFont="1" applyFill="1" applyBorder="1" applyAlignment="1">
      <alignment horizontal="center" vertical="center" wrapText="1"/>
    </xf>
    <xf numFmtId="166" fontId="6" fillId="5" borderId="204" xfId="1" applyNumberFormat="1" applyFont="1" applyFill="1" applyBorder="1" applyAlignment="1">
      <alignment horizontal="center" vertical="center"/>
    </xf>
    <xf numFmtId="165" fontId="7" fillId="9" borderId="5" xfId="1" applyFont="1" applyFill="1" applyBorder="1" applyAlignment="1">
      <alignment horizontal="left" vertical="center"/>
    </xf>
    <xf numFmtId="165" fontId="7" fillId="9" borderId="307" xfId="1" applyFont="1" applyFill="1" applyBorder="1" applyAlignment="1">
      <alignment horizontal="left" vertical="center"/>
    </xf>
    <xf numFmtId="165" fontId="5" fillId="2" borderId="98" xfId="1" applyFont="1" applyFill="1" applyBorder="1" applyAlignment="1">
      <alignment vertical="center" wrapText="1"/>
    </xf>
    <xf numFmtId="165" fontId="5" fillId="5" borderId="196" xfId="1" applyFont="1" applyFill="1" applyBorder="1" applyAlignment="1">
      <alignment horizontal="center" vertical="center" wrapText="1"/>
    </xf>
    <xf numFmtId="49" fontId="36" fillId="0" borderId="4" xfId="26" applyNumberFormat="1" applyFont="1" applyBorder="1" applyAlignment="1">
      <alignment horizontal="center" vertical="top" wrapText="1"/>
    </xf>
    <xf numFmtId="49" fontId="36" fillId="0" borderId="17" xfId="26" applyNumberFormat="1" applyFont="1" applyBorder="1" applyAlignment="1">
      <alignment horizontal="center" vertical="top" wrapText="1"/>
    </xf>
    <xf numFmtId="165" fontId="4" fillId="5" borderId="178" xfId="1" applyFont="1" applyFill="1" applyBorder="1" applyAlignment="1">
      <alignment horizontal="center" vertical="top" wrapText="1"/>
    </xf>
    <xf numFmtId="165" fontId="4" fillId="5" borderId="179" xfId="1" applyFont="1" applyFill="1" applyBorder="1" applyAlignment="1">
      <alignment horizontal="center" vertical="top" wrapText="1"/>
    </xf>
    <xf numFmtId="165" fontId="4" fillId="5" borderId="181" xfId="1" applyFont="1" applyFill="1" applyBorder="1" applyAlignment="1">
      <alignment horizontal="center" vertical="top" wrapText="1"/>
    </xf>
    <xf numFmtId="49" fontId="7" fillId="9" borderId="8" xfId="26" applyNumberFormat="1" applyFont="1" applyFill="1" applyBorder="1" applyAlignment="1">
      <alignment horizontal="center" vertical="center"/>
    </xf>
    <xf numFmtId="49" fontId="7" fillId="9" borderId="66" xfId="26" applyNumberFormat="1" applyFont="1" applyFill="1" applyBorder="1" applyAlignment="1">
      <alignment horizontal="center" vertical="center"/>
    </xf>
    <xf numFmtId="49" fontId="7" fillId="9" borderId="20" xfId="26" applyNumberFormat="1" applyFont="1" applyFill="1" applyBorder="1" applyAlignment="1">
      <alignment horizontal="center" vertical="center"/>
    </xf>
    <xf numFmtId="49" fontId="7" fillId="9" borderId="67" xfId="26" applyNumberFormat="1" applyFont="1" applyFill="1" applyBorder="1" applyAlignment="1">
      <alignment horizontal="center" vertical="center"/>
    </xf>
    <xf numFmtId="49" fontId="7" fillId="9" borderId="22" xfId="26" applyNumberFormat="1" applyFont="1" applyFill="1" applyBorder="1" applyAlignment="1">
      <alignment horizontal="center" vertical="center"/>
    </xf>
    <xf numFmtId="49" fontId="7" fillId="9" borderId="60" xfId="26" applyNumberFormat="1" applyFont="1" applyFill="1" applyBorder="1" applyAlignment="1">
      <alignment horizontal="center" vertical="center"/>
    </xf>
    <xf numFmtId="165" fontId="5" fillId="2" borderId="103" xfId="1" applyFont="1" applyFill="1" applyBorder="1" applyAlignment="1">
      <alignment horizontal="center" vertical="center" wrapText="1"/>
    </xf>
    <xf numFmtId="165" fontId="5" fillId="2" borderId="97" xfId="1" applyFont="1" applyFill="1" applyBorder="1" applyAlignment="1">
      <alignment horizontal="center" vertical="center" wrapText="1"/>
    </xf>
    <xf numFmtId="165" fontId="5" fillId="2" borderId="96" xfId="1" applyFont="1" applyFill="1" applyBorder="1" applyAlignment="1">
      <alignment vertical="center"/>
    </xf>
    <xf numFmtId="165" fontId="5" fillId="0" borderId="223" xfId="1" applyFont="1" applyBorder="1" applyAlignment="1">
      <alignment horizontal="center" vertical="center" wrapText="1"/>
    </xf>
    <xf numFmtId="165" fontId="32" fillId="2" borderId="258" xfId="1" applyFont="1" applyFill="1" applyBorder="1" applyAlignment="1">
      <alignment vertical="center"/>
    </xf>
    <xf numFmtId="49" fontId="4" fillId="9" borderId="151" xfId="1" applyNumberFormat="1" applyFont="1" applyFill="1" applyBorder="1" applyAlignment="1">
      <alignment horizontal="center" vertical="top" wrapText="1"/>
    </xf>
    <xf numFmtId="165" fontId="5" fillId="9" borderId="103" xfId="1" applyFont="1" applyFill="1" applyBorder="1" applyAlignment="1">
      <alignment horizontal="center" vertical="center" wrapText="1"/>
    </xf>
    <xf numFmtId="166" fontId="65" fillId="9" borderId="8" xfId="1" applyNumberFormat="1" applyFont="1" applyFill="1" applyBorder="1" applyAlignment="1">
      <alignment horizontal="center" vertical="center"/>
    </xf>
    <xf numFmtId="166" fontId="84" fillId="9" borderId="9" xfId="1" applyNumberFormat="1" applyFont="1" applyFill="1" applyBorder="1" applyAlignment="1">
      <alignment horizontal="center" vertical="center"/>
    </xf>
    <xf numFmtId="166" fontId="84" fillId="9" borderId="92" xfId="1" applyNumberFormat="1" applyFont="1" applyFill="1" applyBorder="1" applyAlignment="1">
      <alignment horizontal="center" vertical="center"/>
    </xf>
    <xf numFmtId="166" fontId="84" fillId="9" borderId="22" xfId="1" applyNumberFormat="1" applyFont="1" applyFill="1" applyBorder="1" applyAlignment="1">
      <alignment horizontal="center" vertical="center"/>
    </xf>
    <xf numFmtId="166" fontId="84" fillId="9" borderId="23" xfId="1" applyNumberFormat="1" applyFont="1" applyFill="1" applyBorder="1" applyAlignment="1">
      <alignment horizontal="center" vertical="center"/>
    </xf>
    <xf numFmtId="166" fontId="84" fillId="9" borderId="100" xfId="1" applyNumberFormat="1" applyFont="1" applyFill="1" applyBorder="1" applyAlignment="1">
      <alignment horizontal="center" vertical="center"/>
    </xf>
    <xf numFmtId="166" fontId="6" fillId="0" borderId="180" xfId="1" applyNumberFormat="1" applyFont="1" applyBorder="1" applyAlignment="1">
      <alignment horizontal="center" vertical="center"/>
    </xf>
    <xf numFmtId="165" fontId="5" fillId="0" borderId="222" xfId="1" applyFont="1" applyBorder="1" applyAlignment="1">
      <alignment vertical="center"/>
    </xf>
    <xf numFmtId="165" fontId="5" fillId="0" borderId="221" xfId="1" applyFont="1" applyBorder="1" applyAlignment="1">
      <alignment vertical="center" wrapText="1"/>
    </xf>
    <xf numFmtId="49" fontId="4" fillId="5" borderId="178" xfId="1" applyNumberFormat="1" applyFont="1" applyFill="1" applyBorder="1" applyAlignment="1">
      <alignment horizontal="center" vertical="top" wrapText="1"/>
    </xf>
    <xf numFmtId="49" fontId="4" fillId="5" borderId="179" xfId="1" applyNumberFormat="1" applyFont="1" applyFill="1" applyBorder="1" applyAlignment="1">
      <alignment horizontal="center" vertical="top" wrapText="1"/>
    </xf>
    <xf numFmtId="49" fontId="4" fillId="5" borderId="181" xfId="1" applyNumberFormat="1" applyFont="1" applyFill="1" applyBorder="1" applyAlignment="1">
      <alignment horizontal="center" vertical="top" wrapText="1"/>
    </xf>
    <xf numFmtId="165" fontId="5" fillId="0" borderId="5" xfId="1" applyFont="1" applyBorder="1" applyAlignment="1">
      <alignment horizontal="left" vertical="center" wrapText="1"/>
    </xf>
    <xf numFmtId="165" fontId="5" fillId="0" borderId="6" xfId="1" applyFont="1" applyBorder="1" applyAlignment="1">
      <alignment horizontal="left" vertical="center" wrapText="1"/>
    </xf>
    <xf numFmtId="165" fontId="15" fillId="0" borderId="5" xfId="1" applyFont="1" applyBorder="1" applyAlignment="1">
      <alignment horizontal="left" vertical="center" wrapText="1"/>
    </xf>
    <xf numFmtId="165" fontId="15" fillId="0" borderId="6" xfId="1" applyFont="1" applyBorder="1" applyAlignment="1">
      <alignment horizontal="left" vertical="center" wrapText="1"/>
    </xf>
    <xf numFmtId="49" fontId="4" fillId="0" borderId="41" xfId="26" applyNumberFormat="1" applyFont="1" applyBorder="1" applyAlignment="1">
      <alignment horizontal="center" vertical="top" wrapText="1"/>
    </xf>
    <xf numFmtId="49" fontId="4" fillId="0" borderId="42" xfId="26" applyNumberFormat="1" applyFont="1" applyBorder="1" applyAlignment="1">
      <alignment horizontal="center" vertical="top" wrapText="1"/>
    </xf>
    <xf numFmtId="49" fontId="4" fillId="0" borderId="43" xfId="26" applyNumberFormat="1" applyFont="1" applyBorder="1" applyAlignment="1">
      <alignment horizontal="center" vertical="top" wrapText="1"/>
    </xf>
    <xf numFmtId="165" fontId="5" fillId="0" borderId="267" xfId="1" applyFont="1" applyBorder="1" applyAlignment="1">
      <alignment vertical="center"/>
    </xf>
    <xf numFmtId="165" fontId="7" fillId="0" borderId="10" xfId="1" applyFont="1" applyBorder="1" applyAlignment="1">
      <alignment horizontal="left" vertical="center" wrapText="1"/>
    </xf>
    <xf numFmtId="165" fontId="7" fillId="0" borderId="24" xfId="1" applyFont="1" applyBorder="1" applyAlignment="1">
      <alignment horizontal="left" vertical="center" wrapText="1"/>
    </xf>
    <xf numFmtId="165" fontId="15" fillId="0" borderId="8" xfId="1" applyFont="1" applyBorder="1" applyAlignment="1">
      <alignment horizontal="left" vertical="center" wrapText="1"/>
    </xf>
    <xf numFmtId="165" fontId="15" fillId="0" borderId="9" xfId="1" applyFont="1" applyBorder="1" applyAlignment="1">
      <alignment horizontal="left" vertical="center" wrapText="1"/>
    </xf>
    <xf numFmtId="165" fontId="15" fillId="0" borderId="10" xfId="1" applyFont="1" applyBorder="1" applyAlignment="1">
      <alignment horizontal="left" vertical="center" wrapText="1"/>
    </xf>
    <xf numFmtId="165" fontId="15" fillId="0" borderId="22" xfId="1" applyFont="1" applyBorder="1" applyAlignment="1">
      <alignment horizontal="left" vertical="center" wrapText="1"/>
    </xf>
    <xf numFmtId="165" fontId="15" fillId="0" borderId="23" xfId="1" applyFont="1" applyBorder="1" applyAlignment="1">
      <alignment horizontal="left" vertical="center" wrapText="1"/>
    </xf>
    <xf numFmtId="165" fontId="15" fillId="0" borderId="24" xfId="1" applyFont="1" applyBorder="1" applyAlignment="1">
      <alignment horizontal="left" vertical="center" wrapText="1"/>
    </xf>
    <xf numFmtId="165" fontId="3" fillId="0" borderId="38" xfId="1" applyFont="1" applyBorder="1" applyAlignment="1">
      <alignment horizontal="left" vertical="top" wrapText="1"/>
    </xf>
    <xf numFmtId="165" fontId="3" fillId="0" borderId="39" xfId="1" applyFont="1" applyBorder="1" applyAlignment="1">
      <alignment horizontal="left" vertical="top" wrapText="1"/>
    </xf>
    <xf numFmtId="165" fontId="3" fillId="0" borderId="40" xfId="1" applyFont="1" applyBorder="1" applyAlignment="1">
      <alignment horizontal="left" vertical="top" wrapText="1"/>
    </xf>
    <xf numFmtId="167" fontId="6" fillId="0" borderId="6" xfId="1" applyNumberFormat="1" applyFont="1" applyBorder="1" applyAlignment="1">
      <alignment horizontal="center" vertical="center"/>
    </xf>
    <xf numFmtId="167" fontId="6" fillId="0" borderId="94" xfId="1" applyNumberFormat="1" applyFont="1" applyBorder="1" applyAlignment="1">
      <alignment horizontal="center" vertical="center"/>
    </xf>
    <xf numFmtId="165" fontId="5" fillId="0" borderId="26" xfId="1" applyFont="1" applyBorder="1" applyAlignment="1">
      <alignment horizontal="left" vertical="center" wrapText="1"/>
    </xf>
    <xf numFmtId="165" fontId="5" fillId="0" borderId="16" xfId="1" applyFont="1" applyBorder="1" applyAlignment="1">
      <alignment horizontal="left" vertical="center" wrapText="1"/>
    </xf>
    <xf numFmtId="49" fontId="67" fillId="10" borderId="8" xfId="26" applyNumberFormat="1" applyFont="1" applyFill="1" applyBorder="1" applyAlignment="1">
      <alignment horizontal="center" vertical="center"/>
    </xf>
    <xf numFmtId="49" fontId="67" fillId="10" borderId="66" xfId="26" applyNumberFormat="1" applyFont="1" applyFill="1" applyBorder="1" applyAlignment="1">
      <alignment horizontal="center" vertical="center"/>
    </xf>
    <xf numFmtId="49" fontId="67" fillId="10" borderId="20" xfId="26" applyNumberFormat="1" applyFont="1" applyFill="1" applyBorder="1" applyAlignment="1">
      <alignment horizontal="center" vertical="center"/>
    </xf>
    <xf numFmtId="49" fontId="67" fillId="10" borderId="67" xfId="26" applyNumberFormat="1" applyFont="1" applyFill="1" applyBorder="1" applyAlignment="1">
      <alignment horizontal="center" vertical="center"/>
    </xf>
    <xf numFmtId="49" fontId="67" fillId="10" borderId="22" xfId="26" applyNumberFormat="1" applyFont="1" applyFill="1" applyBorder="1" applyAlignment="1">
      <alignment horizontal="center" vertical="center"/>
    </xf>
    <xf numFmtId="49" fontId="67" fillId="10" borderId="60" xfId="26" applyNumberFormat="1" applyFont="1" applyFill="1" applyBorder="1" applyAlignment="1">
      <alignment horizontal="center" vertical="center"/>
    </xf>
    <xf numFmtId="0" fontId="67" fillId="0" borderId="11" xfId="26" applyFont="1" applyBorder="1" applyAlignment="1">
      <alignment horizontal="left" vertical="center"/>
    </xf>
    <xf numFmtId="0" fontId="67" fillId="0" borderId="12" xfId="26" applyFont="1" applyBorder="1" applyAlignment="1">
      <alignment horizontal="left" vertical="center"/>
    </xf>
    <xf numFmtId="169" fontId="83" fillId="0" borderId="9" xfId="26" applyNumberFormat="1" applyFont="1" applyBorder="1" applyAlignment="1">
      <alignment horizontal="left" vertical="top" wrapText="1"/>
    </xf>
    <xf numFmtId="169" fontId="83" fillId="0" borderId="10" xfId="26" applyNumberFormat="1" applyFont="1" applyBorder="1" applyAlignment="1">
      <alignment horizontal="left" vertical="top" wrapText="1"/>
    </xf>
    <xf numFmtId="169" fontId="83" fillId="0" borderId="0" xfId="26" applyNumberFormat="1" applyFont="1" applyAlignment="1">
      <alignment horizontal="left" vertical="top" wrapText="1"/>
    </xf>
    <xf numFmtId="169" fontId="83" fillId="0" borderId="21" xfId="26" applyNumberFormat="1" applyFont="1" applyBorder="1" applyAlignment="1">
      <alignment horizontal="left" vertical="top" wrapText="1"/>
    </xf>
    <xf numFmtId="169" fontId="83" fillId="0" borderId="14" xfId="26" applyNumberFormat="1" applyFont="1" applyBorder="1" applyAlignment="1">
      <alignment horizontal="left" vertical="top" wrapText="1"/>
    </xf>
    <xf numFmtId="169" fontId="83" fillId="0" borderId="15" xfId="26" applyNumberFormat="1" applyFont="1" applyBorder="1" applyAlignment="1">
      <alignment horizontal="left" vertical="top" wrapText="1"/>
    </xf>
    <xf numFmtId="165" fontId="7" fillId="0" borderId="8" xfId="1" applyFont="1" applyBorder="1" applyAlignment="1">
      <alignment vertical="top" wrapText="1"/>
    </xf>
    <xf numFmtId="165" fontId="7" fillId="0" borderId="9" xfId="1" applyFont="1" applyBorder="1" applyAlignment="1">
      <alignment vertical="top"/>
    </xf>
    <xf numFmtId="165" fontId="7" fillId="0" borderId="10" xfId="1" applyFont="1" applyBorder="1" applyAlignment="1">
      <alignment vertical="top"/>
    </xf>
    <xf numFmtId="165" fontId="7" fillId="0" borderId="20" xfId="1" applyFont="1" applyBorder="1" applyAlignment="1">
      <alignment vertical="top"/>
    </xf>
    <xf numFmtId="165" fontId="7" fillId="0" borderId="0" xfId="1" applyFont="1" applyAlignment="1">
      <alignment vertical="top"/>
    </xf>
    <xf numFmtId="165" fontId="7" fillId="0" borderId="21" xfId="1" applyFont="1" applyBorder="1" applyAlignment="1">
      <alignment vertical="top"/>
    </xf>
    <xf numFmtId="165" fontId="7" fillId="0" borderId="13" xfId="1" applyFont="1" applyBorder="1" applyAlignment="1">
      <alignment vertical="top"/>
    </xf>
    <xf numFmtId="165" fontId="7" fillId="0" borderId="14" xfId="1" applyFont="1" applyBorder="1" applyAlignment="1">
      <alignment vertical="top"/>
    </xf>
    <xf numFmtId="165" fontId="7" fillId="0" borderId="15" xfId="1" applyFont="1" applyBorder="1" applyAlignment="1">
      <alignment vertical="top"/>
    </xf>
    <xf numFmtId="165" fontId="7" fillId="0" borderId="20" xfId="1" applyFont="1" applyBorder="1" applyAlignment="1">
      <alignment horizontal="left" vertical="top" wrapText="1"/>
    </xf>
    <xf numFmtId="165" fontId="7" fillId="0" borderId="101" xfId="1" applyFont="1" applyBorder="1" applyAlignment="1">
      <alignment horizontal="left" vertical="top" wrapText="1"/>
    </xf>
    <xf numFmtId="166" fontId="79" fillId="0" borderId="264" xfId="0" applyNumberFormat="1" applyFont="1" applyBorder="1" applyAlignment="1">
      <alignment horizontal="center" vertical="center"/>
    </xf>
    <xf numFmtId="166" fontId="79" fillId="0" borderId="262" xfId="0" applyNumberFormat="1" applyFont="1" applyBorder="1" applyAlignment="1">
      <alignment horizontal="center" vertical="center"/>
    </xf>
    <xf numFmtId="166" fontId="6" fillId="0" borderId="242" xfId="0" applyNumberFormat="1" applyFont="1" applyBorder="1" applyAlignment="1">
      <alignment horizontal="center" vertical="center"/>
    </xf>
    <xf numFmtId="165" fontId="22" fillId="0" borderId="6" xfId="1" applyFont="1" applyBorder="1" applyAlignment="1">
      <alignment horizontal="center" vertical="center" wrapText="1"/>
    </xf>
    <xf numFmtId="165" fontId="5" fillId="0" borderId="259" xfId="1" applyFont="1" applyBorder="1" applyAlignment="1">
      <alignment horizontal="center" vertical="center" wrapText="1"/>
    </xf>
    <xf numFmtId="165" fontId="5" fillId="0" borderId="260" xfId="1" applyFont="1" applyBorder="1" applyAlignment="1">
      <alignment horizontal="center" vertical="center" wrapText="1"/>
    </xf>
    <xf numFmtId="165" fontId="7" fillId="0" borderId="18" xfId="1" applyFont="1" applyBorder="1" applyAlignment="1">
      <alignment horizontal="left" vertical="center"/>
    </xf>
    <xf numFmtId="165" fontId="7" fillId="0" borderId="143" xfId="1" applyFont="1" applyBorder="1" applyAlignment="1">
      <alignment horizontal="left" vertical="center"/>
    </xf>
    <xf numFmtId="166" fontId="6" fillId="2" borderId="11" xfId="1" applyNumberFormat="1" applyFont="1" applyFill="1" applyBorder="1" applyAlignment="1">
      <alignment horizontal="center" vertical="center"/>
    </xf>
    <xf numFmtId="166" fontId="6" fillId="2" borderId="12" xfId="1" applyNumberFormat="1" applyFont="1" applyFill="1" applyBorder="1" applyAlignment="1">
      <alignment horizontal="center" vertical="center"/>
    </xf>
    <xf numFmtId="165" fontId="3" fillId="0" borderId="78" xfId="1" applyFont="1" applyBorder="1" applyAlignment="1">
      <alignment horizontal="center" vertical="center" wrapText="1"/>
    </xf>
    <xf numFmtId="165" fontId="3" fillId="0" borderId="17" xfId="1" applyFont="1" applyBorder="1" applyAlignment="1">
      <alignment horizontal="center" vertical="center" wrapText="1"/>
    </xf>
    <xf numFmtId="165" fontId="7" fillId="0" borderId="9" xfId="1" applyFont="1" applyBorder="1" applyAlignment="1">
      <alignment horizontal="left" vertical="center" wrapText="1"/>
    </xf>
    <xf numFmtId="165" fontId="7" fillId="0" borderId="23" xfId="1" applyFont="1" applyBorder="1" applyAlignment="1">
      <alignment horizontal="left" vertical="center" wrapText="1"/>
    </xf>
    <xf numFmtId="165" fontId="5" fillId="0" borderId="134" xfId="1" applyFont="1" applyBorder="1" applyAlignment="1">
      <alignment horizontal="center" vertical="center" wrapText="1"/>
    </xf>
    <xf numFmtId="165" fontId="5" fillId="0" borderId="134" xfId="1" applyFont="1" applyBorder="1" applyAlignment="1">
      <alignment vertical="center" wrapText="1"/>
    </xf>
    <xf numFmtId="165" fontId="7" fillId="3" borderId="6" xfId="1" applyFont="1" applyFill="1" applyBorder="1" applyAlignment="1">
      <alignment horizontal="center" vertical="center"/>
    </xf>
    <xf numFmtId="165" fontId="7" fillId="3" borderId="12" xfId="1" applyFont="1" applyFill="1" applyBorder="1" applyAlignment="1">
      <alignment horizontal="center" vertical="center"/>
    </xf>
    <xf numFmtId="166" fontId="6" fillId="2" borderId="237" xfId="1" applyNumberFormat="1" applyFont="1" applyFill="1" applyBorder="1" applyAlignment="1">
      <alignment horizontal="center" vertical="center"/>
    </xf>
    <xf numFmtId="165" fontId="10" fillId="0" borderId="64" xfId="1" applyFont="1" applyBorder="1" applyAlignment="1">
      <alignment horizontal="left" vertical="top" wrapText="1"/>
    </xf>
    <xf numFmtId="165" fontId="10" fillId="0" borderId="65" xfId="1" applyFont="1" applyBorder="1" applyAlignment="1">
      <alignment horizontal="left" vertical="top" wrapText="1"/>
    </xf>
    <xf numFmtId="49" fontId="15" fillId="0" borderId="62" xfId="1" applyNumberFormat="1" applyFont="1" applyBorder="1" applyAlignment="1">
      <alignment horizontal="center" vertical="center" wrapText="1"/>
    </xf>
    <xf numFmtId="49" fontId="15" fillId="0" borderId="11" xfId="1" applyNumberFormat="1" applyFont="1" applyBorder="1" applyAlignment="1">
      <alignment horizontal="center" vertical="center" wrapText="1"/>
    </xf>
    <xf numFmtId="165" fontId="3" fillId="0" borderId="95" xfId="1" applyFont="1" applyBorder="1" applyAlignment="1">
      <alignment horizontal="center" vertical="center" wrapText="1"/>
    </xf>
    <xf numFmtId="165" fontId="3" fillId="2" borderId="123" xfId="1" applyFont="1" applyFill="1" applyBorder="1" applyAlignment="1">
      <alignment horizontal="left" vertical="top" wrapText="1"/>
    </xf>
    <xf numFmtId="0" fontId="3" fillId="0" borderId="131" xfId="0" applyFont="1" applyBorder="1" applyAlignment="1">
      <alignment horizontal="left" vertical="top" wrapText="1"/>
    </xf>
    <xf numFmtId="0" fontId="3" fillId="0" borderId="20" xfId="0" applyFont="1" applyBorder="1" applyAlignment="1">
      <alignment horizontal="left" vertical="top" wrapText="1"/>
    </xf>
    <xf numFmtId="0" fontId="3" fillId="0" borderId="0" xfId="0" applyFont="1" applyAlignment="1">
      <alignment horizontal="left" vertical="top" wrapText="1"/>
    </xf>
    <xf numFmtId="0" fontId="3" fillId="0" borderId="138" xfId="0" applyFont="1" applyBorder="1" applyAlignment="1">
      <alignment horizontal="left" vertical="top" wrapText="1"/>
    </xf>
    <xf numFmtId="0" fontId="3" fillId="0" borderId="129" xfId="0" applyFont="1" applyBorder="1" applyAlignment="1">
      <alignment horizontal="left" vertical="top" wrapText="1"/>
    </xf>
    <xf numFmtId="0" fontId="3" fillId="0" borderId="128" xfId="0" applyFont="1" applyBorder="1" applyAlignment="1">
      <alignment horizontal="left" vertical="top" wrapText="1"/>
    </xf>
    <xf numFmtId="0" fontId="3" fillId="0" borderId="127" xfId="0" applyFont="1" applyBorder="1" applyAlignment="1">
      <alignment horizontal="left" vertical="top" wrapText="1"/>
    </xf>
    <xf numFmtId="165" fontId="70" fillId="0" borderId="8" xfId="1" applyFont="1" applyBorder="1" applyAlignment="1">
      <alignment horizontal="center" vertical="center" wrapText="1"/>
    </xf>
    <xf numFmtId="165" fontId="70" fillId="0" borderId="9" xfId="1" applyFont="1" applyBorder="1" applyAlignment="1">
      <alignment horizontal="center" vertical="center" wrapText="1"/>
    </xf>
    <xf numFmtId="165" fontId="70" fillId="0" borderId="20" xfId="1" applyFont="1" applyBorder="1" applyAlignment="1">
      <alignment horizontal="center" vertical="center" wrapText="1"/>
    </xf>
    <xf numFmtId="165" fontId="70" fillId="0" borderId="0" xfId="1" applyFont="1" applyAlignment="1">
      <alignment horizontal="center" vertical="center" wrapText="1"/>
    </xf>
    <xf numFmtId="165" fontId="70" fillId="0" borderId="22" xfId="1" applyFont="1" applyBorder="1" applyAlignment="1">
      <alignment horizontal="center" vertical="center" wrapText="1"/>
    </xf>
    <xf numFmtId="165" fontId="70" fillId="0" borderId="23" xfId="1" applyFont="1" applyBorder="1" applyAlignment="1">
      <alignment horizontal="center" vertical="center" wrapText="1"/>
    </xf>
    <xf numFmtId="165" fontId="5" fillId="0" borderId="123" xfId="1" applyFont="1" applyBorder="1" applyAlignment="1">
      <alignment horizontal="center" vertical="center" wrapText="1"/>
    </xf>
    <xf numFmtId="165" fontId="10" fillId="0" borderId="11" xfId="1" applyFont="1" applyBorder="1" applyAlignment="1">
      <alignment horizontal="left" vertical="top" wrapText="1"/>
    </xf>
    <xf numFmtId="165" fontId="10" fillId="0" borderId="12" xfId="1" applyFont="1" applyBorder="1" applyAlignment="1">
      <alignment horizontal="left" vertical="top" wrapText="1"/>
    </xf>
    <xf numFmtId="165" fontId="10" fillId="0" borderId="8" xfId="1" applyFont="1" applyBorder="1" applyAlignment="1">
      <alignment horizontal="center" vertical="center" wrapText="1"/>
    </xf>
    <xf numFmtId="165" fontId="10" fillId="0" borderId="9" xfId="1" applyFont="1" applyBorder="1" applyAlignment="1">
      <alignment horizontal="center" vertical="center" wrapText="1"/>
    </xf>
    <xf numFmtId="165" fontId="10" fillId="0" borderId="10" xfId="1" applyFont="1" applyBorder="1" applyAlignment="1">
      <alignment horizontal="center" vertical="center" wrapText="1"/>
    </xf>
    <xf numFmtId="165" fontId="10" fillId="0" borderId="13" xfId="1" applyFont="1" applyBorder="1" applyAlignment="1">
      <alignment horizontal="center" vertical="center" wrapText="1"/>
    </xf>
    <xf numFmtId="165" fontId="10" fillId="0" borderId="14" xfId="1" applyFont="1" applyBorder="1" applyAlignment="1">
      <alignment horizontal="center" vertical="center" wrapText="1"/>
    </xf>
    <xf numFmtId="165" fontId="10" fillId="0" borderId="15" xfId="1" applyFont="1" applyBorder="1" applyAlignment="1">
      <alignment horizontal="center" vertical="center" wrapText="1"/>
    </xf>
    <xf numFmtId="49" fontId="4" fillId="2" borderId="17" xfId="1" applyNumberFormat="1" applyFont="1" applyFill="1" applyBorder="1" applyAlignment="1">
      <alignment horizontal="center" vertical="top" wrapText="1"/>
    </xf>
    <xf numFmtId="165" fontId="5" fillId="0" borderId="134" xfId="1" applyFont="1" applyBorder="1" applyAlignment="1">
      <alignment vertical="center"/>
    </xf>
    <xf numFmtId="165" fontId="11" fillId="0" borderId="116" xfId="1" applyFont="1" applyBorder="1" applyAlignment="1">
      <alignment horizontal="center" vertical="center" wrapText="1"/>
    </xf>
    <xf numFmtId="165" fontId="11" fillId="0" borderId="116" xfId="1" applyFont="1" applyBorder="1" applyAlignment="1">
      <alignment vertical="center"/>
    </xf>
    <xf numFmtId="165" fontId="7" fillId="0" borderId="8" xfId="1" applyFont="1" applyBorder="1" applyAlignment="1">
      <alignment horizontal="center" vertical="center"/>
    </xf>
    <xf numFmtId="165" fontId="7" fillId="0" borderId="109" xfId="1" applyFont="1" applyBorder="1" applyAlignment="1">
      <alignment horizontal="center" vertical="center"/>
    </xf>
    <xf numFmtId="165" fontId="7" fillId="0" borderId="22" xfId="1" applyFont="1" applyBorder="1" applyAlignment="1">
      <alignment horizontal="center" vertical="center"/>
    </xf>
    <xf numFmtId="165" fontId="7" fillId="0" borderId="122" xfId="1" applyFont="1" applyBorder="1" applyAlignment="1">
      <alignment horizontal="center" vertical="center"/>
    </xf>
    <xf numFmtId="165" fontId="5" fillId="0" borderId="203" xfId="1" applyFont="1" applyBorder="1" applyAlignment="1">
      <alignment horizontal="center" vertical="center" wrapText="1"/>
    </xf>
    <xf numFmtId="165" fontId="5" fillId="0" borderId="170" xfId="1" applyFont="1" applyBorder="1" applyAlignment="1">
      <alignment horizontal="center" vertical="center" wrapText="1"/>
    </xf>
    <xf numFmtId="0" fontId="68" fillId="5" borderId="43" xfId="0" applyFont="1" applyFill="1" applyBorder="1" applyAlignment="1">
      <alignment horizontal="center" vertical="top"/>
    </xf>
    <xf numFmtId="0" fontId="68" fillId="5" borderId="14" xfId="0" applyFont="1" applyFill="1" applyBorder="1" applyAlignment="1">
      <alignment horizontal="center" vertical="top"/>
    </xf>
    <xf numFmtId="0" fontId="68" fillId="5" borderId="15" xfId="0" applyFont="1" applyFill="1" applyBorder="1" applyAlignment="1">
      <alignment horizontal="center" vertical="top"/>
    </xf>
    <xf numFmtId="165" fontId="12" fillId="0" borderId="8" xfId="1" applyFont="1" applyBorder="1" applyAlignment="1">
      <alignment horizontal="left" vertical="top" wrapText="1"/>
    </xf>
    <xf numFmtId="165" fontId="12" fillId="0" borderId="9" xfId="1" applyFont="1" applyBorder="1" applyAlignment="1">
      <alignment horizontal="left" vertical="top" wrapText="1"/>
    </xf>
    <xf numFmtId="165" fontId="12" fillId="0" borderId="92" xfId="1" applyFont="1" applyBorder="1" applyAlignment="1">
      <alignment horizontal="left" vertical="top" wrapText="1"/>
    </xf>
    <xf numFmtId="165" fontId="12" fillId="0" borderId="90" xfId="1" applyFont="1" applyBorder="1" applyAlignment="1">
      <alignment horizontal="left" vertical="top" wrapText="1"/>
    </xf>
    <xf numFmtId="165" fontId="12" fillId="0" borderId="89" xfId="1" applyFont="1" applyBorder="1" applyAlignment="1">
      <alignment horizontal="left" vertical="top" wrapText="1"/>
    </xf>
    <xf numFmtId="165" fontId="12" fillId="0" borderId="88" xfId="1" applyFont="1" applyBorder="1" applyAlignment="1">
      <alignment horizontal="left" vertical="top" wrapText="1"/>
    </xf>
    <xf numFmtId="49" fontId="4" fillId="0" borderId="79" xfId="0" applyNumberFormat="1" applyFont="1" applyBorder="1" applyAlignment="1">
      <alignment horizontal="center" vertical="top" wrapText="1"/>
    </xf>
    <xf numFmtId="49" fontId="4" fillId="0" borderId="205" xfId="0" applyNumberFormat="1" applyFont="1" applyBorder="1" applyAlignment="1">
      <alignment horizontal="center" vertical="top" wrapText="1"/>
    </xf>
    <xf numFmtId="49" fontId="4" fillId="0" borderId="80" xfId="0" applyNumberFormat="1" applyFont="1" applyBorder="1" applyAlignment="1">
      <alignment horizontal="center" vertical="top" wrapText="1"/>
    </xf>
    <xf numFmtId="165" fontId="3" fillId="2" borderId="173" xfId="1" applyFont="1" applyFill="1" applyBorder="1" applyAlignment="1">
      <alignment horizontal="left" vertical="top" wrapText="1"/>
    </xf>
    <xf numFmtId="165" fontId="3" fillId="2" borderId="177" xfId="1" applyFont="1" applyFill="1" applyBorder="1" applyAlignment="1">
      <alignment horizontal="left" vertical="top" wrapText="1"/>
    </xf>
    <xf numFmtId="165" fontId="3" fillId="2" borderId="175" xfId="1" applyFont="1" applyFill="1" applyBorder="1" applyAlignment="1">
      <alignment horizontal="left" vertical="top" wrapText="1"/>
    </xf>
    <xf numFmtId="165" fontId="3" fillId="2" borderId="176" xfId="1" applyFont="1" applyFill="1" applyBorder="1" applyAlignment="1">
      <alignment horizontal="left" vertical="top" wrapText="1"/>
    </xf>
    <xf numFmtId="49" fontId="4" fillId="0" borderId="21" xfId="1" applyNumberFormat="1" applyFont="1" applyBorder="1" applyAlignment="1">
      <alignment horizontal="center" vertical="top" wrapText="1"/>
    </xf>
    <xf numFmtId="49" fontId="4" fillId="0" borderId="14" xfId="1" applyNumberFormat="1" applyFont="1" applyBorder="1" applyAlignment="1">
      <alignment horizontal="center" vertical="top" wrapText="1"/>
    </xf>
    <xf numFmtId="49" fontId="4" fillId="0" borderId="15" xfId="1" applyNumberFormat="1" applyFont="1" applyBorder="1" applyAlignment="1">
      <alignment horizontal="center" vertical="top" wrapText="1"/>
    </xf>
    <xf numFmtId="165" fontId="11" fillId="0" borderId="98" xfId="1" applyFont="1" applyBorder="1" applyAlignment="1">
      <alignment horizontal="center" vertical="center" wrapText="1"/>
    </xf>
    <xf numFmtId="165" fontId="11" fillId="0" borderId="98" xfId="1" applyFont="1" applyBorder="1" applyAlignment="1">
      <alignment vertical="center"/>
    </xf>
    <xf numFmtId="165" fontId="4" fillId="2" borderId="168" xfId="1" applyFont="1" applyFill="1" applyBorder="1" applyAlignment="1">
      <alignment horizontal="center" vertical="top" wrapText="1"/>
    </xf>
    <xf numFmtId="165" fontId="4" fillId="2" borderId="172" xfId="1" applyFont="1" applyFill="1" applyBorder="1" applyAlignment="1">
      <alignment horizontal="center" vertical="top" wrapText="1"/>
    </xf>
    <xf numFmtId="165" fontId="4" fillId="2" borderId="174" xfId="1" applyFont="1" applyFill="1" applyBorder="1" applyAlignment="1">
      <alignment horizontal="center" vertical="top" wrapText="1"/>
    </xf>
    <xf numFmtId="166" fontId="6" fillId="0" borderId="245" xfId="1" applyNumberFormat="1" applyFont="1" applyBorder="1" applyAlignment="1">
      <alignment horizontal="center" vertical="center"/>
    </xf>
    <xf numFmtId="165" fontId="22" fillId="0" borderId="173" xfId="1" applyFont="1" applyBorder="1" applyAlignment="1">
      <alignment horizontal="center" vertical="center" wrapText="1"/>
    </xf>
    <xf numFmtId="165" fontId="22" fillId="0" borderId="177" xfId="1" applyFont="1" applyBorder="1" applyAlignment="1">
      <alignment horizontal="center" vertical="center" wrapText="1"/>
    </xf>
    <xf numFmtId="165" fontId="22" fillId="0" borderId="244" xfId="1" applyFont="1" applyBorder="1" applyAlignment="1">
      <alignment horizontal="center" vertical="center" wrapText="1"/>
    </xf>
    <xf numFmtId="165" fontId="7" fillId="0" borderId="95" xfId="1" applyFont="1" applyBorder="1" applyAlignment="1">
      <alignment horizontal="left" vertical="center"/>
    </xf>
    <xf numFmtId="165" fontId="11" fillId="0" borderId="96" xfId="1" applyFont="1" applyBorder="1" applyAlignment="1">
      <alignment vertical="center"/>
    </xf>
    <xf numFmtId="165" fontId="4" fillId="2" borderId="159" xfId="1" applyFont="1" applyFill="1" applyBorder="1" applyAlignment="1">
      <alignment horizontal="center" vertical="top" wrapText="1"/>
    </xf>
    <xf numFmtId="165" fontId="4" fillId="2" borderId="163" xfId="1" applyFont="1" applyFill="1" applyBorder="1" applyAlignment="1">
      <alignment horizontal="center" vertical="top" wrapText="1"/>
    </xf>
    <xf numFmtId="165" fontId="4" fillId="2" borderId="185" xfId="1" applyFont="1" applyFill="1" applyBorder="1" applyAlignment="1">
      <alignment horizontal="center" vertical="top" wrapText="1"/>
    </xf>
    <xf numFmtId="166" fontId="6" fillId="0" borderId="261" xfId="0" applyNumberFormat="1" applyFont="1" applyBorder="1" applyAlignment="1">
      <alignment horizontal="center" vertical="center"/>
    </xf>
    <xf numFmtId="165" fontId="5" fillId="2" borderId="123" xfId="1" applyFont="1" applyFill="1" applyBorder="1" applyAlignment="1">
      <alignment horizontal="center" vertical="center" wrapText="1"/>
    </xf>
    <xf numFmtId="165" fontId="5" fillId="2" borderId="122" xfId="1" applyFont="1" applyFill="1" applyBorder="1" applyAlignment="1">
      <alignment horizontal="center" vertical="center" wrapText="1"/>
    </xf>
    <xf numFmtId="165" fontId="5" fillId="2" borderId="125" xfId="1" applyFont="1" applyFill="1" applyBorder="1" applyAlignment="1">
      <alignment horizontal="center" vertical="center" wrapText="1"/>
    </xf>
    <xf numFmtId="165" fontId="5" fillId="2" borderId="124" xfId="1" applyFont="1" applyFill="1" applyBorder="1" applyAlignment="1">
      <alignment horizontal="center" vertical="center" wrapText="1"/>
    </xf>
    <xf numFmtId="165" fontId="7" fillId="0" borderId="9" xfId="1" applyFont="1" applyBorder="1" applyAlignment="1">
      <alignment horizontal="left" vertical="top"/>
    </xf>
    <xf numFmtId="165" fontId="7" fillId="0" borderId="92" xfId="1" applyFont="1" applyBorder="1" applyAlignment="1">
      <alignment horizontal="left" vertical="top"/>
    </xf>
    <xf numFmtId="165" fontId="7" fillId="0" borderId="90" xfId="1" applyFont="1" applyBorder="1" applyAlignment="1">
      <alignment horizontal="left" vertical="top"/>
    </xf>
    <xf numFmtId="165" fontId="7" fillId="0" borderId="89" xfId="1" applyFont="1" applyBorder="1" applyAlignment="1">
      <alignment horizontal="left" vertical="top"/>
    </xf>
    <xf numFmtId="165" fontId="7" fillId="0" borderId="88" xfId="1" applyFont="1" applyBorder="1" applyAlignment="1">
      <alignment horizontal="left" vertical="top"/>
    </xf>
    <xf numFmtId="49" fontId="7" fillId="0" borderId="11" xfId="1" applyNumberFormat="1" applyFont="1" applyBorder="1" applyAlignment="1">
      <alignment horizontal="center" vertical="center"/>
    </xf>
    <xf numFmtId="49" fontId="7" fillId="0" borderId="59" xfId="1" applyNumberFormat="1" applyFont="1" applyBorder="1" applyAlignment="1">
      <alignment horizontal="center" vertical="center"/>
    </xf>
    <xf numFmtId="165" fontId="7" fillId="0" borderId="11" xfId="1" applyFont="1" applyBorder="1" applyAlignment="1">
      <alignment horizontal="left" vertical="center"/>
    </xf>
    <xf numFmtId="165" fontId="7" fillId="0" borderId="94" xfId="1" applyFont="1" applyBorder="1" applyAlignment="1">
      <alignment horizontal="left" vertical="center"/>
    </xf>
    <xf numFmtId="165" fontId="5" fillId="0" borderId="213" xfId="1" applyFont="1" applyBorder="1" applyAlignment="1">
      <alignment horizontal="center" vertical="center" wrapText="1"/>
    </xf>
    <xf numFmtId="165" fontId="5" fillId="0" borderId="141" xfId="1" applyFont="1" applyBorder="1" applyAlignment="1">
      <alignment horizontal="center" vertical="center" wrapText="1"/>
    </xf>
    <xf numFmtId="166" fontId="6" fillId="7" borderId="113" xfId="1" applyNumberFormat="1" applyFont="1" applyFill="1" applyBorder="1" applyAlignment="1">
      <alignment horizontal="center" vertical="center"/>
    </xf>
    <xf numFmtId="165" fontId="5" fillId="0" borderId="235" xfId="1" applyFont="1" applyBorder="1" applyAlignment="1">
      <alignment horizontal="center" vertical="center" wrapText="1"/>
    </xf>
    <xf numFmtId="165" fontId="5" fillId="0" borderId="235" xfId="1" applyFont="1" applyBorder="1" applyAlignment="1">
      <alignment vertical="center"/>
    </xf>
    <xf numFmtId="165" fontId="15" fillId="0" borderId="237" xfId="1" applyFont="1" applyBorder="1" applyAlignment="1">
      <alignment horizontal="center" vertical="center" wrapText="1"/>
    </xf>
    <xf numFmtId="166" fontId="6" fillId="2" borderId="94" xfId="1" applyNumberFormat="1" applyFont="1" applyFill="1" applyBorder="1" applyAlignment="1">
      <alignment horizontal="center" vertical="center"/>
    </xf>
    <xf numFmtId="165" fontId="5" fillId="0" borderId="236" xfId="1" applyFont="1" applyBorder="1" applyAlignment="1">
      <alignment vertical="center"/>
    </xf>
    <xf numFmtId="165" fontId="7" fillId="0" borderId="11" xfId="1" applyFont="1" applyBorder="1" applyAlignment="1">
      <alignment horizontal="left" vertical="top" wrapText="1"/>
    </xf>
    <xf numFmtId="165" fontId="7" fillId="0" borderId="11" xfId="1" applyFont="1" applyBorder="1" applyAlignment="1">
      <alignment horizontal="left" vertical="top"/>
    </xf>
    <xf numFmtId="165" fontId="7" fillId="0" borderId="94" xfId="1" applyFont="1" applyBorder="1" applyAlignment="1">
      <alignment horizontal="left" vertical="top"/>
    </xf>
    <xf numFmtId="165" fontId="7" fillId="0" borderId="155" xfId="1" applyFont="1" applyBorder="1" applyAlignment="1">
      <alignment horizontal="left" vertical="top"/>
    </xf>
    <xf numFmtId="165" fontId="7" fillId="0" borderId="154" xfId="1" applyFont="1" applyBorder="1" applyAlignment="1">
      <alignment horizontal="left" vertical="top"/>
    </xf>
    <xf numFmtId="165" fontId="7" fillId="2" borderId="131" xfId="1" applyFont="1" applyFill="1" applyBorder="1" applyAlignment="1">
      <alignment horizontal="center" vertical="center"/>
    </xf>
    <xf numFmtId="165" fontId="7" fillId="2" borderId="220" xfId="1" applyFont="1" applyFill="1" applyBorder="1" applyAlignment="1">
      <alignment horizontal="center" vertical="center"/>
    </xf>
    <xf numFmtId="166" fontId="59" fillId="0" borderId="11" xfId="1" applyNumberFormat="1" applyFont="1" applyBorder="1" applyAlignment="1">
      <alignment horizontal="center" vertical="center"/>
    </xf>
    <xf numFmtId="49" fontId="4" fillId="0" borderId="297" xfId="1" applyNumberFormat="1" applyFont="1" applyBorder="1" applyAlignment="1">
      <alignment horizontal="center" vertical="top" wrapText="1"/>
    </xf>
    <xf numFmtId="49" fontId="4" fillId="0" borderId="137" xfId="1" applyNumberFormat="1" applyFont="1" applyBorder="1" applyAlignment="1">
      <alignment horizontal="center" vertical="top" wrapText="1"/>
    </xf>
    <xf numFmtId="49" fontId="4" fillId="0" borderId="67" xfId="1" applyNumberFormat="1" applyFont="1" applyBorder="1" applyAlignment="1">
      <alignment horizontal="center" vertical="top" wrapText="1"/>
    </xf>
    <xf numFmtId="49" fontId="4" fillId="0" borderId="247" xfId="1" applyNumberFormat="1" applyFont="1" applyBorder="1" applyAlignment="1">
      <alignment horizontal="center" vertical="top" wrapText="1"/>
    </xf>
    <xf numFmtId="165" fontId="7" fillId="0" borderId="12" xfId="1" applyFont="1" applyBorder="1" applyAlignment="1">
      <alignment horizontal="left" vertical="center"/>
    </xf>
    <xf numFmtId="165" fontId="5" fillId="0" borderId="133" xfId="1" applyFont="1" applyBorder="1" applyAlignment="1">
      <alignment horizontal="center" vertical="center"/>
    </xf>
    <xf numFmtId="49" fontId="4" fillId="0" borderId="121" xfId="1" applyNumberFormat="1" applyFont="1" applyBorder="1" applyAlignment="1">
      <alignment horizontal="center" vertical="top" wrapText="1"/>
    </xf>
    <xf numFmtId="165" fontId="7" fillId="0" borderId="112" xfId="1" applyFont="1" applyBorder="1" applyAlignment="1">
      <alignment horizontal="left" vertical="center"/>
    </xf>
    <xf numFmtId="165" fontId="5" fillId="0" borderId="134" xfId="1" applyFont="1" applyBorder="1" applyAlignment="1">
      <alignment horizontal="center" vertical="center"/>
    </xf>
    <xf numFmtId="166" fontId="59" fillId="2" borderId="11" xfId="1" applyNumberFormat="1" applyFont="1" applyFill="1" applyBorder="1" applyAlignment="1">
      <alignment horizontal="center" vertical="center"/>
    </xf>
    <xf numFmtId="49" fontId="4" fillId="0" borderId="139" xfId="1" applyNumberFormat="1" applyFont="1" applyBorder="1" applyAlignment="1">
      <alignment horizontal="center" vertical="top" wrapText="1"/>
    </xf>
    <xf numFmtId="165" fontId="3" fillId="0" borderId="48" xfId="1" applyFont="1" applyBorder="1" applyAlignment="1">
      <alignment horizontal="left" vertical="top" wrapText="1"/>
    </xf>
    <xf numFmtId="165" fontId="3" fillId="0" borderId="52" xfId="1" applyFont="1" applyBorder="1" applyAlignment="1">
      <alignment horizontal="left" vertical="top" wrapText="1"/>
    </xf>
    <xf numFmtId="165" fontId="3" fillId="0" borderId="53" xfId="1" applyFont="1" applyBorder="1" applyAlignment="1">
      <alignment horizontal="left" vertical="top" wrapText="1"/>
    </xf>
    <xf numFmtId="165" fontId="3" fillId="0" borderId="54" xfId="1" applyFont="1" applyBorder="1" applyAlignment="1">
      <alignment horizontal="left" vertical="top" wrapText="1"/>
    </xf>
    <xf numFmtId="165" fontId="13" fillId="0" borderId="109" xfId="1" applyFont="1" applyBorder="1" applyAlignment="1">
      <alignment horizontal="center" vertical="center" wrapText="1"/>
    </xf>
    <xf numFmtId="165" fontId="13" fillId="0" borderId="123" xfId="1" applyFont="1" applyBorder="1" applyAlignment="1">
      <alignment horizontal="center" vertical="center" wrapText="1"/>
    </xf>
    <xf numFmtId="165" fontId="13" fillId="0" borderId="122" xfId="1" applyFont="1" applyBorder="1" applyAlignment="1">
      <alignment horizontal="center" vertical="center" wrapText="1"/>
    </xf>
    <xf numFmtId="165" fontId="3" fillId="0" borderId="8" xfId="1" applyFont="1" applyBorder="1" applyAlignment="1">
      <alignment horizontal="left" vertical="center" wrapText="1"/>
    </xf>
    <xf numFmtId="165" fontId="3" fillId="0" borderId="92" xfId="1" applyFont="1" applyBorder="1" applyAlignment="1">
      <alignment horizontal="left" vertical="center" wrapText="1"/>
    </xf>
    <xf numFmtId="165" fontId="3" fillId="0" borderId="20" xfId="1" applyFont="1" applyBorder="1" applyAlignment="1">
      <alignment horizontal="left" vertical="center" wrapText="1"/>
    </xf>
    <xf numFmtId="165" fontId="3" fillId="0" borderId="101" xfId="1" applyFont="1" applyBorder="1" applyAlignment="1">
      <alignment horizontal="left" vertical="center" wrapText="1"/>
    </xf>
    <xf numFmtId="165" fontId="3" fillId="0" borderId="90" xfId="1" applyFont="1" applyBorder="1" applyAlignment="1">
      <alignment horizontal="left" vertical="center" wrapText="1"/>
    </xf>
    <xf numFmtId="165" fontId="3" fillId="0" borderId="89" xfId="1" applyFont="1" applyBorder="1" applyAlignment="1">
      <alignment horizontal="left" vertical="center" wrapText="1"/>
    </xf>
    <xf numFmtId="165" fontId="3" fillId="0" borderId="88" xfId="1" applyFont="1" applyBorder="1" applyAlignment="1">
      <alignment horizontal="left" vertical="center" wrapText="1"/>
    </xf>
    <xf numFmtId="165" fontId="5" fillId="0" borderId="60" xfId="1" applyFont="1" applyBorder="1" applyAlignment="1">
      <alignment horizontal="center" vertical="center" wrapText="1"/>
    </xf>
    <xf numFmtId="166" fontId="6" fillId="0" borderId="10" xfId="1" applyNumberFormat="1" applyFont="1" applyBorder="1" applyAlignment="1">
      <alignment horizontal="center" vertical="center"/>
    </xf>
    <xf numFmtId="166" fontId="6" fillId="0" borderId="24" xfId="1" applyNumberFormat="1" applyFont="1" applyBorder="1" applyAlignment="1">
      <alignment horizontal="center" vertical="center"/>
    </xf>
    <xf numFmtId="165" fontId="7" fillId="0" borderId="9" xfId="1" applyFont="1" applyBorder="1" applyAlignment="1">
      <alignment horizontal="left" vertical="center"/>
    </xf>
    <xf numFmtId="165" fontId="7" fillId="0" borderId="109" xfId="1" applyFont="1" applyBorder="1" applyAlignment="1">
      <alignment horizontal="left" vertical="center"/>
    </xf>
    <xf numFmtId="165" fontId="7" fillId="0" borderId="23" xfId="1" applyFont="1" applyBorder="1" applyAlignment="1">
      <alignment horizontal="left" vertical="center"/>
    </xf>
    <xf numFmtId="165" fontId="7" fillId="0" borderId="122" xfId="1" applyFont="1" applyBorder="1" applyAlignment="1">
      <alignment horizontal="left" vertical="center"/>
    </xf>
    <xf numFmtId="166" fontId="6" fillId="0" borderId="109" xfId="1" applyNumberFormat="1" applyFont="1" applyBorder="1" applyAlignment="1">
      <alignment horizontal="center" vertical="center"/>
    </xf>
    <xf numFmtId="166" fontId="6" fillId="0" borderId="122" xfId="1" applyNumberFormat="1" applyFont="1" applyBorder="1" applyAlignment="1">
      <alignment horizontal="center" vertical="center"/>
    </xf>
    <xf numFmtId="166" fontId="59" fillId="2" borderId="8" xfId="1" applyNumberFormat="1" applyFont="1" applyFill="1" applyBorder="1" applyAlignment="1">
      <alignment horizontal="center" vertical="center"/>
    </xf>
    <xf numFmtId="166" fontId="59" fillId="2" borderId="66" xfId="1" applyNumberFormat="1" applyFont="1" applyFill="1" applyBorder="1" applyAlignment="1">
      <alignment horizontal="center" vertical="center"/>
    </xf>
    <xf numFmtId="166" fontId="59" fillId="2" borderId="22" xfId="1" applyNumberFormat="1" applyFont="1" applyFill="1" applyBorder="1" applyAlignment="1">
      <alignment horizontal="center" vertical="center"/>
    </xf>
    <xf numFmtId="166" fontId="59" fillId="2" borderId="60" xfId="1" applyNumberFormat="1" applyFont="1" applyFill="1" applyBorder="1" applyAlignment="1">
      <alignment horizontal="center" vertical="center"/>
    </xf>
    <xf numFmtId="165" fontId="5" fillId="0" borderId="144" xfId="1" applyFont="1" applyBorder="1" applyAlignment="1">
      <alignment horizontal="center" vertical="center" wrapText="1"/>
    </xf>
    <xf numFmtId="165" fontId="3" fillId="0" borderId="62" xfId="1" applyFont="1" applyBorder="1" applyAlignment="1">
      <alignment horizontal="center" vertical="center" wrapText="1"/>
    </xf>
    <xf numFmtId="165" fontId="3" fillId="2" borderId="101" xfId="1" applyFont="1" applyFill="1" applyBorder="1" applyAlignment="1">
      <alignment horizontal="left" vertical="top" wrapText="1"/>
    </xf>
    <xf numFmtId="165" fontId="7" fillId="0" borderId="6" xfId="1" applyFont="1" applyBorder="1" applyAlignment="1">
      <alignment horizontal="left" vertical="center"/>
    </xf>
    <xf numFmtId="165" fontId="7" fillId="0" borderId="6" xfId="1" applyFont="1" applyBorder="1" applyAlignment="1">
      <alignment horizontal="left" vertical="center" wrapText="1"/>
    </xf>
    <xf numFmtId="165" fontId="7" fillId="0" borderId="12" xfId="1" applyFont="1" applyBorder="1" applyAlignment="1">
      <alignment horizontal="left" vertical="center" wrapText="1"/>
    </xf>
    <xf numFmtId="165" fontId="7" fillId="0" borderId="10" xfId="1" applyFont="1" applyBorder="1" applyAlignment="1">
      <alignment horizontal="left" vertical="center"/>
    </xf>
    <xf numFmtId="165" fontId="7" fillId="0" borderId="24" xfId="1" applyFont="1" applyBorder="1" applyAlignment="1">
      <alignment horizontal="left" vertical="center"/>
    </xf>
    <xf numFmtId="165" fontId="3" fillId="0" borderId="11" xfId="1" applyFont="1" applyBorder="1" applyAlignment="1">
      <alignment horizontal="left" vertical="top" wrapText="1"/>
    </xf>
    <xf numFmtId="165" fontId="7" fillId="0" borderId="6" xfId="1" applyFont="1" applyBorder="1" applyAlignment="1">
      <alignment horizontal="center" vertical="center"/>
    </xf>
    <xf numFmtId="165" fontId="7" fillId="0" borderId="12" xfId="1" applyFont="1" applyBorder="1" applyAlignment="1">
      <alignment horizontal="center" vertical="center"/>
    </xf>
    <xf numFmtId="165" fontId="5" fillId="0" borderId="235" xfId="1" applyFont="1" applyBorder="1" applyAlignment="1">
      <alignment vertical="center" wrapText="1"/>
    </xf>
    <xf numFmtId="0" fontId="3" fillId="0" borderId="8" xfId="25" applyFont="1" applyBorder="1" applyAlignment="1">
      <alignment horizontal="left" vertical="top" wrapText="1"/>
    </xf>
    <xf numFmtId="0" fontId="3" fillId="0" borderId="9" xfId="25" applyFont="1" applyBorder="1" applyAlignment="1">
      <alignment horizontal="left" vertical="top" wrapText="1"/>
    </xf>
    <xf numFmtId="0" fontId="3" fillId="0" borderId="47" xfId="25" applyFont="1" applyBorder="1" applyAlignment="1">
      <alignment horizontal="left" vertical="top" wrapText="1"/>
    </xf>
    <xf numFmtId="0" fontId="3" fillId="0" borderId="20" xfId="25" applyFont="1" applyBorder="1" applyAlignment="1">
      <alignment horizontal="left" vertical="top" wrapText="1"/>
    </xf>
    <xf numFmtId="0" fontId="3" fillId="0" borderId="0" xfId="25" applyFont="1" applyAlignment="1">
      <alignment horizontal="left" vertical="top" wrapText="1"/>
    </xf>
    <xf numFmtId="0" fontId="3" fillId="0" borderId="48" xfId="25" applyFont="1" applyBorder="1" applyAlignment="1">
      <alignment horizontal="left" vertical="top" wrapText="1"/>
    </xf>
    <xf numFmtId="0" fontId="3" fillId="0" borderId="52" xfId="25" applyFont="1" applyBorder="1" applyAlignment="1">
      <alignment horizontal="left" vertical="top" wrapText="1"/>
    </xf>
    <xf numFmtId="0" fontId="3" fillId="0" borderId="53" xfId="25" applyFont="1" applyBorder="1" applyAlignment="1">
      <alignment horizontal="left" vertical="top" wrapText="1"/>
    </xf>
    <xf numFmtId="0" fontId="3" fillId="0" borderId="54" xfId="25" applyFont="1" applyBorder="1" applyAlignment="1">
      <alignment horizontal="left" vertical="top" wrapText="1"/>
    </xf>
    <xf numFmtId="165" fontId="7" fillId="0" borderId="18" xfId="1" applyFont="1" applyBorder="1" applyAlignment="1">
      <alignment horizontal="left" vertical="center" wrapText="1"/>
    </xf>
    <xf numFmtId="49" fontId="4" fillId="5" borderId="43" xfId="1" applyNumberFormat="1" applyFont="1" applyFill="1" applyBorder="1" applyAlignment="1">
      <alignment horizontal="center" vertical="top" wrapText="1"/>
    </xf>
    <xf numFmtId="49" fontId="4" fillId="5" borderId="14" xfId="1" applyNumberFormat="1" applyFont="1" applyFill="1" applyBorder="1" applyAlignment="1">
      <alignment horizontal="center" vertical="top" wrapText="1"/>
    </xf>
    <xf numFmtId="49" fontId="4" fillId="5" borderId="15" xfId="1" applyNumberFormat="1" applyFont="1" applyFill="1" applyBorder="1" applyAlignment="1">
      <alignment horizontal="center" vertical="top" wrapText="1"/>
    </xf>
    <xf numFmtId="49" fontId="4" fillId="2" borderId="117" xfId="1" applyNumberFormat="1" applyFont="1" applyFill="1" applyBorder="1" applyAlignment="1">
      <alignment horizontal="center" vertical="top" wrapText="1"/>
    </xf>
    <xf numFmtId="49" fontId="4" fillId="2" borderId="110" xfId="1" applyNumberFormat="1" applyFont="1" applyFill="1" applyBorder="1" applyAlignment="1">
      <alignment horizontal="center" vertical="top" wrapText="1"/>
    </xf>
    <xf numFmtId="49" fontId="4" fillId="2" borderId="108" xfId="1" applyNumberFormat="1" applyFont="1" applyFill="1" applyBorder="1" applyAlignment="1">
      <alignment horizontal="center" vertical="top" wrapText="1"/>
    </xf>
    <xf numFmtId="0" fontId="3" fillId="0" borderId="11" xfId="0" applyFont="1" applyBorder="1" applyAlignment="1">
      <alignment horizontal="left" vertical="top" wrapText="1"/>
    </xf>
    <xf numFmtId="0" fontId="3" fillId="0" borderId="111" xfId="0" applyFont="1" applyBorder="1" applyAlignment="1">
      <alignment horizontal="left" vertical="top" wrapText="1"/>
    </xf>
    <xf numFmtId="0" fontId="3" fillId="0" borderId="147" xfId="0" applyFont="1" applyBorder="1" applyAlignment="1">
      <alignment horizontal="left" vertical="top" wrapText="1"/>
    </xf>
    <xf numFmtId="0" fontId="3" fillId="0" borderId="146" xfId="0" applyFont="1" applyBorder="1" applyAlignment="1">
      <alignment horizontal="left" vertical="top" wrapText="1"/>
    </xf>
    <xf numFmtId="165" fontId="3" fillId="0" borderId="218" xfId="1" applyFont="1" applyBorder="1" applyAlignment="1">
      <alignment horizontal="left" vertical="top" wrapText="1"/>
    </xf>
    <xf numFmtId="165" fontId="3" fillId="0" borderId="215" xfId="1" applyFont="1" applyBorder="1" applyAlignment="1">
      <alignment horizontal="left" vertical="top" wrapText="1"/>
    </xf>
    <xf numFmtId="165" fontId="3" fillId="0" borderId="216" xfId="1" applyFont="1" applyBorder="1" applyAlignment="1">
      <alignment horizontal="left" vertical="top" wrapText="1"/>
    </xf>
    <xf numFmtId="165" fontId="3" fillId="0" borderId="217" xfId="1" applyFont="1" applyBorder="1" applyAlignment="1">
      <alignment horizontal="left" vertical="top" wrapText="1"/>
    </xf>
    <xf numFmtId="165" fontId="22" fillId="0" borderId="8" xfId="1" applyFont="1" applyBorder="1" applyAlignment="1">
      <alignment horizontal="left" vertical="top" wrapText="1"/>
    </xf>
    <xf numFmtId="165" fontId="22" fillId="0" borderId="9" xfId="1" applyFont="1" applyBorder="1" applyAlignment="1">
      <alignment horizontal="left" vertical="top" wrapText="1"/>
    </xf>
    <xf numFmtId="165" fontId="22" fillId="0" borderId="109" xfId="1" applyFont="1" applyBorder="1" applyAlignment="1">
      <alignment horizontal="left" vertical="top" wrapText="1"/>
    </xf>
    <xf numFmtId="165" fontId="22" fillId="0" borderId="20" xfId="1" applyFont="1" applyBorder="1" applyAlignment="1">
      <alignment horizontal="left" vertical="top" wrapText="1"/>
    </xf>
    <xf numFmtId="165" fontId="22" fillId="0" borderId="0" xfId="1" applyFont="1" applyAlignment="1">
      <alignment horizontal="left" vertical="top" wrapText="1"/>
    </xf>
    <xf numFmtId="165" fontId="22" fillId="0" borderId="123" xfId="1" applyFont="1" applyBorder="1" applyAlignment="1">
      <alignment horizontal="left" vertical="top" wrapText="1"/>
    </xf>
    <xf numFmtId="165" fontId="22" fillId="0" borderId="107" xfId="1" applyFont="1" applyBorder="1" applyAlignment="1">
      <alignment horizontal="left" vertical="top" wrapText="1"/>
    </xf>
    <xf numFmtId="165" fontId="22" fillId="0" borderId="106" xfId="1" applyFont="1" applyBorder="1" applyAlignment="1">
      <alignment horizontal="left" vertical="top" wrapText="1"/>
    </xf>
    <xf numFmtId="165" fontId="22" fillId="0" borderId="105" xfId="1" applyFont="1" applyBorder="1" applyAlignment="1">
      <alignment horizontal="left" vertical="top" wrapText="1"/>
    </xf>
    <xf numFmtId="165" fontId="5" fillId="0" borderId="142" xfId="1" applyFont="1" applyBorder="1" applyAlignment="1">
      <alignment horizontal="center" vertical="center" wrapText="1"/>
    </xf>
    <xf numFmtId="165" fontId="5" fillId="0" borderId="142" xfId="1" applyFont="1" applyBorder="1" applyAlignment="1">
      <alignment vertical="center" wrapText="1"/>
    </xf>
    <xf numFmtId="0" fontId="68" fillId="0" borderId="0" xfId="0" applyFont="1" applyAlignment="1">
      <alignment horizontal="center" vertical="top"/>
    </xf>
    <xf numFmtId="165" fontId="3" fillId="0" borderId="74" xfId="1" applyFont="1" applyBorder="1" applyAlignment="1">
      <alignment horizontal="center" vertical="top" wrapText="1"/>
    </xf>
    <xf numFmtId="165" fontId="3" fillId="0" borderId="73" xfId="1" applyFont="1" applyBorder="1" applyAlignment="1">
      <alignment horizontal="center" vertical="top" wrapText="1"/>
    </xf>
    <xf numFmtId="165" fontId="3" fillId="0" borderId="42" xfId="1" applyFont="1" applyBorder="1" applyAlignment="1">
      <alignment horizontal="center" vertical="top" wrapText="1"/>
    </xf>
    <xf numFmtId="165" fontId="3" fillId="0" borderId="0" xfId="1" applyFont="1" applyAlignment="1">
      <alignment horizontal="center" vertical="top" wrapText="1"/>
    </xf>
    <xf numFmtId="165" fontId="3" fillId="0" borderId="21" xfId="1" applyFont="1" applyBorder="1" applyAlignment="1">
      <alignment horizontal="center" vertical="top" wrapText="1"/>
    </xf>
    <xf numFmtId="49" fontId="4" fillId="0" borderId="150" xfId="0" applyNumberFormat="1" applyFont="1" applyBorder="1" applyAlignment="1">
      <alignment horizontal="center" vertical="top" wrapText="1"/>
    </xf>
    <xf numFmtId="49" fontId="4" fillId="0" borderId="149" xfId="0" applyNumberFormat="1" applyFont="1" applyBorder="1" applyAlignment="1">
      <alignment horizontal="center" vertical="top" wrapText="1"/>
    </xf>
    <xf numFmtId="49" fontId="4" fillId="0" borderId="148" xfId="0" applyNumberFormat="1" applyFont="1" applyBorder="1" applyAlignment="1">
      <alignment horizontal="center" vertical="top" wrapText="1"/>
    </xf>
    <xf numFmtId="165" fontId="5" fillId="0" borderId="140" xfId="1" applyFont="1" applyBorder="1" applyAlignment="1">
      <alignment horizontal="center" vertical="center" wrapText="1"/>
    </xf>
    <xf numFmtId="165" fontId="4" fillId="0" borderId="74" xfId="1" applyFont="1" applyBorder="1" applyAlignment="1">
      <alignment horizontal="center" vertical="top" wrapText="1"/>
    </xf>
    <xf numFmtId="165" fontId="4" fillId="0" borderId="73" xfId="1" applyFont="1" applyBorder="1" applyAlignment="1">
      <alignment horizontal="center" vertical="top" wrapText="1"/>
    </xf>
    <xf numFmtId="165" fontId="4" fillId="0" borderId="21" xfId="1" applyFont="1" applyBorder="1" applyAlignment="1">
      <alignment horizontal="center" vertical="top" wrapText="1"/>
    </xf>
    <xf numFmtId="165" fontId="22" fillId="0" borderId="10" xfId="1" applyFont="1" applyBorder="1" applyAlignment="1">
      <alignment horizontal="center" vertical="center" wrapText="1"/>
    </xf>
    <xf numFmtId="165" fontId="22" fillId="0" borderId="21" xfId="1" applyFont="1" applyBorder="1" applyAlignment="1">
      <alignment horizontal="center" vertical="center" wrapText="1"/>
    </xf>
    <xf numFmtId="165" fontId="7" fillId="0" borderId="95" xfId="1" applyFont="1" applyBorder="1" applyAlignment="1">
      <alignment horizontal="left" vertical="center" wrapText="1"/>
    </xf>
    <xf numFmtId="166" fontId="6" fillId="7" borderId="6" xfId="1" applyNumberFormat="1" applyFont="1" applyFill="1" applyBorder="1" applyAlignment="1">
      <alignment horizontal="center" vertical="center"/>
    </xf>
    <xf numFmtId="166" fontId="6" fillId="7" borderId="94" xfId="1" applyNumberFormat="1" applyFont="1" applyFill="1" applyBorder="1" applyAlignment="1">
      <alignment horizontal="center" vertical="center"/>
    </xf>
    <xf numFmtId="49" fontId="4" fillId="0" borderId="248" xfId="1" applyNumberFormat="1" applyFont="1" applyBorder="1" applyAlignment="1">
      <alignment horizontal="center" vertical="top" wrapText="1"/>
    </xf>
    <xf numFmtId="165" fontId="5" fillId="0" borderId="142" xfId="1" applyFont="1" applyBorder="1" applyAlignment="1">
      <alignment vertical="center"/>
    </xf>
    <xf numFmtId="49" fontId="4" fillId="0" borderId="135" xfId="0" applyNumberFormat="1" applyFont="1" applyBorder="1" applyAlignment="1">
      <alignment horizontal="center" vertical="top" wrapText="1"/>
    </xf>
    <xf numFmtId="49" fontId="4" fillId="0" borderId="132" xfId="0" applyNumberFormat="1" applyFont="1" applyBorder="1" applyAlignment="1">
      <alignment horizontal="center" vertical="top" wrapText="1"/>
    </xf>
    <xf numFmtId="49" fontId="4" fillId="0" borderId="130" xfId="0" applyNumberFormat="1" applyFont="1" applyBorder="1" applyAlignment="1">
      <alignment horizontal="center" vertical="top" wrapText="1"/>
    </xf>
    <xf numFmtId="165" fontId="36" fillId="0" borderId="0" xfId="1" applyFont="1" applyAlignment="1">
      <alignment horizontal="center" vertical="center"/>
    </xf>
    <xf numFmtId="165" fontId="5" fillId="0" borderId="140" xfId="1" applyFont="1" applyBorder="1" applyAlignment="1">
      <alignment vertical="center"/>
    </xf>
    <xf numFmtId="166" fontId="6" fillId="0" borderId="111" xfId="1" applyNumberFormat="1" applyFont="1" applyBorder="1" applyAlignment="1">
      <alignment horizontal="center" vertical="center"/>
    </xf>
    <xf numFmtId="49" fontId="4" fillId="0" borderId="240" xfId="1" applyNumberFormat="1" applyFont="1" applyBorder="1" applyAlignment="1">
      <alignment horizontal="center" vertical="top" wrapText="1"/>
    </xf>
    <xf numFmtId="49" fontId="4" fillId="0" borderId="249" xfId="1" applyNumberFormat="1" applyFont="1" applyBorder="1" applyAlignment="1">
      <alignment horizontal="center" vertical="top" wrapText="1"/>
    </xf>
    <xf numFmtId="49" fontId="4" fillId="0" borderId="250" xfId="1" applyNumberFormat="1" applyFont="1" applyBorder="1" applyAlignment="1">
      <alignment horizontal="center" vertical="top" wrapText="1"/>
    </xf>
    <xf numFmtId="165" fontId="3" fillId="0" borderId="218" xfId="1" applyFont="1" applyBorder="1" applyAlignment="1">
      <alignment horizontal="center" vertical="center" wrapText="1"/>
    </xf>
    <xf numFmtId="165" fontId="3" fillId="0" borderId="214" xfId="1" applyFont="1" applyBorder="1" applyAlignment="1">
      <alignment horizontal="center" vertical="center" wrapText="1"/>
    </xf>
    <xf numFmtId="165" fontId="3" fillId="0" borderId="219" xfId="1" applyFont="1" applyBorder="1" applyAlignment="1">
      <alignment horizontal="center" vertical="center" wrapText="1"/>
    </xf>
    <xf numFmtId="165" fontId="7" fillId="0" borderId="5" xfId="1" applyFont="1" applyBorder="1" applyAlignment="1">
      <alignment horizontal="center" vertical="center"/>
    </xf>
    <xf numFmtId="165" fontId="7" fillId="0" borderId="113" xfId="1" applyFont="1" applyBorder="1" applyAlignment="1">
      <alignment horizontal="center" vertical="center"/>
    </xf>
    <xf numFmtId="49" fontId="3" fillId="0" borderId="8" xfId="1" applyNumberFormat="1" applyFont="1" applyBorder="1" applyAlignment="1">
      <alignment horizontal="center" vertical="center"/>
    </xf>
    <xf numFmtId="49" fontId="3" fillId="0" borderId="66" xfId="1" applyNumberFormat="1" applyFont="1" applyBorder="1" applyAlignment="1">
      <alignment horizontal="center" vertical="center"/>
    </xf>
    <xf numFmtId="49" fontId="3" fillId="0" borderId="20" xfId="1" applyNumberFormat="1" applyFont="1" applyBorder="1" applyAlignment="1">
      <alignment horizontal="center" vertical="center"/>
    </xf>
    <xf numFmtId="49" fontId="3" fillId="0" borderId="67" xfId="1" applyNumberFormat="1" applyFont="1" applyBorder="1" applyAlignment="1">
      <alignment horizontal="center" vertical="center"/>
    </xf>
    <xf numFmtId="49" fontId="3" fillId="0" borderId="22" xfId="1" applyNumberFormat="1" applyFont="1" applyBorder="1" applyAlignment="1">
      <alignment horizontal="center" vertical="center"/>
    </xf>
    <xf numFmtId="49" fontId="3" fillId="0" borderId="60" xfId="1" applyNumberFormat="1" applyFont="1" applyBorder="1" applyAlignment="1">
      <alignment horizontal="center" vertical="center"/>
    </xf>
    <xf numFmtId="166" fontId="6" fillId="7" borderId="7" xfId="1" applyNumberFormat="1" applyFont="1" applyFill="1" applyBorder="1" applyAlignment="1">
      <alignment horizontal="center" vertical="center"/>
    </xf>
    <xf numFmtId="165" fontId="67" fillId="0" borderId="8" xfId="1" applyFont="1" applyBorder="1" applyAlignment="1">
      <alignment horizontal="center" vertical="center" wrapText="1"/>
    </xf>
    <xf numFmtId="165" fontId="67" fillId="0" borderId="10" xfId="1" applyFont="1" applyBorder="1" applyAlignment="1">
      <alignment horizontal="center" vertical="center" wrapText="1"/>
    </xf>
    <xf numFmtId="165" fontId="67" fillId="0" borderId="22" xfId="1" applyFont="1" applyBorder="1" applyAlignment="1">
      <alignment horizontal="center" vertical="center" wrapText="1"/>
    </xf>
    <xf numFmtId="165" fontId="67" fillId="0" borderId="24" xfId="1" applyFont="1" applyBorder="1" applyAlignment="1">
      <alignment horizontal="center" vertical="center" wrapText="1"/>
    </xf>
    <xf numFmtId="165" fontId="60" fillId="0" borderId="8" xfId="1" applyFont="1" applyBorder="1" applyAlignment="1">
      <alignment horizontal="left" vertical="top" wrapText="1"/>
    </xf>
    <xf numFmtId="165" fontId="60" fillId="0" borderId="9" xfId="1" applyFont="1" applyBorder="1" applyAlignment="1">
      <alignment horizontal="left" vertical="top" wrapText="1"/>
    </xf>
    <xf numFmtId="165" fontId="60" fillId="0" borderId="109" xfId="1" applyFont="1" applyBorder="1" applyAlignment="1">
      <alignment horizontal="left" vertical="top" wrapText="1"/>
    </xf>
    <xf numFmtId="165" fontId="60" fillId="0" borderId="107" xfId="1" applyFont="1" applyBorder="1" applyAlignment="1">
      <alignment horizontal="left" vertical="top" wrapText="1"/>
    </xf>
    <xf numFmtId="165" fontId="60" fillId="0" borderId="106" xfId="1" applyFont="1" applyBorder="1" applyAlignment="1">
      <alignment horizontal="left" vertical="top" wrapText="1"/>
    </xf>
    <xf numFmtId="165" fontId="60" fillId="0" borderId="105" xfId="1" applyFont="1" applyBorder="1" applyAlignment="1">
      <alignment horizontal="left" vertical="top" wrapText="1"/>
    </xf>
    <xf numFmtId="0" fontId="3" fillId="2" borderId="8" xfId="0" applyFont="1" applyFill="1" applyBorder="1" applyAlignment="1">
      <alignment horizontal="left" vertical="top" wrapText="1"/>
    </xf>
    <xf numFmtId="0" fontId="3" fillId="2" borderId="9" xfId="0" applyFont="1" applyFill="1" applyBorder="1" applyAlignment="1">
      <alignment horizontal="left" vertical="top" wrapText="1"/>
    </xf>
    <xf numFmtId="0" fontId="3" fillId="2" borderId="92" xfId="0" applyFont="1" applyFill="1" applyBorder="1" applyAlignment="1">
      <alignment horizontal="left" vertical="top" wrapText="1"/>
    </xf>
    <xf numFmtId="0" fontId="3" fillId="2" borderId="20" xfId="0" applyFont="1" applyFill="1" applyBorder="1" applyAlignment="1">
      <alignment horizontal="left" vertical="top" wrapText="1"/>
    </xf>
    <xf numFmtId="0" fontId="3" fillId="2" borderId="0" xfId="0" applyFont="1" applyFill="1" applyAlignment="1">
      <alignment horizontal="left" vertical="top" wrapText="1"/>
    </xf>
    <xf numFmtId="0" fontId="3" fillId="2" borderId="101" xfId="0" applyFont="1" applyFill="1" applyBorder="1" applyAlignment="1">
      <alignment horizontal="left" vertical="top" wrapText="1"/>
    </xf>
    <xf numFmtId="0" fontId="3" fillId="2" borderId="90" xfId="0" applyFont="1" applyFill="1" applyBorder="1" applyAlignment="1">
      <alignment horizontal="left" vertical="top" wrapText="1"/>
    </xf>
    <xf numFmtId="0" fontId="3" fillId="2" borderId="89" xfId="0" applyFont="1" applyFill="1" applyBorder="1" applyAlignment="1">
      <alignment horizontal="left" vertical="top" wrapText="1"/>
    </xf>
    <xf numFmtId="0" fontId="3" fillId="2" borderId="88" xfId="0" applyFont="1" applyFill="1" applyBorder="1" applyAlignment="1">
      <alignment horizontal="left" vertical="top" wrapText="1"/>
    </xf>
    <xf numFmtId="166" fontId="6" fillId="2" borderId="11" xfId="0" applyNumberFormat="1" applyFont="1" applyFill="1" applyBorder="1" applyAlignment="1">
      <alignment horizontal="center" vertical="center"/>
    </xf>
    <xf numFmtId="49" fontId="7" fillId="2" borderId="11" xfId="0" applyNumberFormat="1" applyFont="1" applyFill="1" applyBorder="1" applyAlignment="1">
      <alignment horizontal="center" vertical="center"/>
    </xf>
    <xf numFmtId="166" fontId="3" fillId="0" borderId="8" xfId="1" applyNumberFormat="1" applyFont="1" applyBorder="1" applyAlignment="1">
      <alignment horizontal="center" vertical="center"/>
    </xf>
    <xf numFmtId="166" fontId="3" fillId="0" borderId="9" xfId="1" applyNumberFormat="1" applyFont="1" applyBorder="1" applyAlignment="1">
      <alignment horizontal="center" vertical="center"/>
    </xf>
    <xf numFmtId="166" fontId="3" fillId="0" borderId="10" xfId="1" applyNumberFormat="1" applyFont="1" applyBorder="1" applyAlignment="1">
      <alignment horizontal="center" vertical="center"/>
    </xf>
    <xf numFmtId="166" fontId="3" fillId="0" borderId="20" xfId="1" applyNumberFormat="1" applyFont="1" applyBorder="1" applyAlignment="1">
      <alignment horizontal="center" vertical="center"/>
    </xf>
    <xf numFmtId="166" fontId="3" fillId="0" borderId="0" xfId="1" applyNumberFormat="1" applyFont="1" applyAlignment="1">
      <alignment horizontal="center" vertical="center"/>
    </xf>
    <xf numFmtId="166" fontId="3" fillId="0" borderId="21" xfId="1" applyNumberFormat="1" applyFont="1" applyBorder="1" applyAlignment="1">
      <alignment horizontal="center" vertical="center"/>
    </xf>
    <xf numFmtId="166" fontId="3" fillId="0" borderId="22" xfId="1" applyNumberFormat="1" applyFont="1" applyBorder="1" applyAlignment="1">
      <alignment horizontal="center" vertical="center"/>
    </xf>
    <xf numFmtId="166" fontId="3" fillId="0" borderId="23" xfId="1" applyNumberFormat="1" applyFont="1" applyBorder="1" applyAlignment="1">
      <alignment horizontal="center" vertical="center"/>
    </xf>
    <xf numFmtId="166" fontId="3" fillId="0" borderId="24" xfId="1" applyNumberFormat="1" applyFont="1" applyBorder="1" applyAlignment="1">
      <alignment horizontal="center" vertical="center"/>
    </xf>
    <xf numFmtId="165" fontId="21" fillId="0" borderId="20" xfId="1" applyFont="1" applyBorder="1" applyAlignment="1">
      <alignment horizontal="left" vertical="top" wrapText="1"/>
    </xf>
    <xf numFmtId="165" fontId="21" fillId="0" borderId="0" xfId="1" applyFont="1" applyAlignment="1">
      <alignment horizontal="left" vertical="top" wrapText="1"/>
    </xf>
    <xf numFmtId="165" fontId="21" fillId="0" borderId="21" xfId="1" applyFont="1" applyBorder="1" applyAlignment="1">
      <alignment horizontal="left" vertical="top" wrapText="1"/>
    </xf>
    <xf numFmtId="165" fontId="21" fillId="0" borderId="13" xfId="1" applyFont="1" applyBorder="1" applyAlignment="1">
      <alignment horizontal="left" vertical="top" wrapText="1"/>
    </xf>
    <xf numFmtId="165" fontId="21" fillId="0" borderId="14" xfId="1" applyFont="1" applyBorder="1" applyAlignment="1">
      <alignment horizontal="left" vertical="top" wrapText="1"/>
    </xf>
    <xf numFmtId="165" fontId="21" fillId="0" borderId="15" xfId="1" applyFont="1" applyBorder="1" applyAlignment="1">
      <alignment horizontal="left" vertical="top" wrapText="1"/>
    </xf>
    <xf numFmtId="49" fontId="4" fillId="2" borderId="152" xfId="0" applyNumberFormat="1" applyFont="1" applyFill="1" applyBorder="1" applyAlignment="1">
      <alignment horizontal="center" vertical="top" wrapText="1"/>
    </xf>
    <xf numFmtId="49" fontId="4" fillId="2" borderId="151" xfId="0" applyNumberFormat="1" applyFont="1" applyFill="1" applyBorder="1" applyAlignment="1">
      <alignment horizontal="center" vertical="top" wrapText="1"/>
    </xf>
    <xf numFmtId="49" fontId="4" fillId="2" borderId="93" xfId="0" applyNumberFormat="1" applyFont="1" applyFill="1" applyBorder="1" applyAlignment="1">
      <alignment horizontal="center" vertical="top" wrapText="1"/>
    </xf>
    <xf numFmtId="49" fontId="4" fillId="2" borderId="91" xfId="0" applyNumberFormat="1" applyFont="1" applyFill="1" applyBorder="1" applyAlignment="1">
      <alignment horizontal="center" vertical="top" wrapText="1"/>
    </xf>
    <xf numFmtId="0" fontId="3" fillId="2" borderId="8" xfId="0" applyFont="1" applyFill="1" applyBorder="1" applyAlignment="1">
      <alignment horizontal="center" vertical="center" wrapText="1"/>
    </xf>
    <xf numFmtId="0" fontId="3" fillId="2" borderId="9" xfId="0" applyFont="1" applyFill="1" applyBorder="1" applyAlignment="1">
      <alignment horizontal="center" vertical="center" wrapText="1"/>
    </xf>
    <xf numFmtId="0" fontId="3" fillId="2" borderId="10" xfId="0" applyFont="1" applyFill="1" applyBorder="1" applyAlignment="1">
      <alignment horizontal="center" vertical="center" wrapText="1"/>
    </xf>
    <xf numFmtId="0" fontId="3" fillId="2" borderId="22" xfId="0" applyFont="1" applyFill="1" applyBorder="1" applyAlignment="1">
      <alignment horizontal="center" vertical="center" wrapText="1"/>
    </xf>
    <xf numFmtId="0" fontId="3" fillId="2" borderId="23" xfId="0" applyFont="1" applyFill="1" applyBorder="1" applyAlignment="1">
      <alignment horizontal="center" vertical="center" wrapText="1"/>
    </xf>
    <xf numFmtId="0" fontId="3" fillId="2" borderId="24" xfId="0" applyFont="1" applyFill="1" applyBorder="1" applyAlignment="1">
      <alignment horizontal="center" vertical="center" wrapText="1"/>
    </xf>
    <xf numFmtId="165" fontId="21" fillId="0" borderId="38" xfId="1" applyFont="1" applyBorder="1" applyAlignment="1">
      <alignment horizontal="left" vertical="top" wrapText="1"/>
    </xf>
    <xf numFmtId="165" fontId="21" fillId="0" borderId="39" xfId="1" applyFont="1" applyBorder="1" applyAlignment="1">
      <alignment horizontal="left" vertical="top" wrapText="1"/>
    </xf>
    <xf numFmtId="165" fontId="21" fillId="0" borderId="40" xfId="1" applyFont="1" applyBorder="1" applyAlignment="1">
      <alignment horizontal="left" vertical="top" wrapText="1"/>
    </xf>
    <xf numFmtId="0" fontId="3" fillId="2" borderId="11" xfId="0" applyFont="1" applyFill="1" applyBorder="1" applyAlignment="1">
      <alignment horizontal="center" vertical="center" wrapText="1"/>
    </xf>
    <xf numFmtId="0" fontId="3" fillId="2" borderId="94" xfId="0" applyFont="1" applyFill="1" applyBorder="1" applyAlignment="1">
      <alignment horizontal="center" vertical="center" wrapText="1"/>
    </xf>
    <xf numFmtId="0" fontId="5" fillId="0" borderId="116" xfId="0" applyFont="1" applyBorder="1" applyAlignment="1">
      <alignment horizontal="center" vertical="center" wrapText="1"/>
    </xf>
    <xf numFmtId="0" fontId="5" fillId="0" borderId="116" xfId="0" applyFont="1" applyBorder="1" applyAlignment="1">
      <alignment vertical="center" wrapText="1"/>
    </xf>
    <xf numFmtId="0" fontId="3" fillId="2" borderId="5" xfId="0" applyFont="1" applyFill="1" applyBorder="1" applyAlignment="1">
      <alignment horizontal="center" vertical="center" wrapText="1"/>
    </xf>
    <xf numFmtId="0" fontId="3" fillId="2" borderId="18" xfId="0" applyFont="1" applyFill="1" applyBorder="1" applyAlignment="1">
      <alignment horizontal="center" vertical="center" wrapText="1"/>
    </xf>
    <xf numFmtId="0" fontId="3" fillId="2" borderId="95" xfId="0" applyFont="1" applyFill="1" applyBorder="1" applyAlignment="1">
      <alignment horizontal="center" vertical="center" wrapText="1"/>
    </xf>
    <xf numFmtId="0" fontId="5" fillId="2" borderId="98" xfId="0" applyFont="1" applyFill="1" applyBorder="1" applyAlignment="1">
      <alignment horizontal="center" vertical="center" wrapText="1"/>
    </xf>
    <xf numFmtId="0" fontId="5" fillId="2" borderId="98" xfId="0" applyFont="1" applyFill="1" applyBorder="1" applyAlignment="1">
      <alignment vertical="center" wrapText="1"/>
    </xf>
    <xf numFmtId="0" fontId="7" fillId="2" borderId="5" xfId="0" applyFont="1" applyFill="1" applyBorder="1" applyAlignment="1">
      <alignment horizontal="left" vertical="center"/>
    </xf>
    <xf numFmtId="0" fontId="7" fillId="2" borderId="6" xfId="0" applyFont="1" applyFill="1" applyBorder="1" applyAlignment="1">
      <alignment horizontal="left" vertical="center"/>
    </xf>
    <xf numFmtId="0" fontId="7" fillId="2" borderId="11" xfId="0" applyFont="1" applyFill="1" applyBorder="1" applyAlignment="1">
      <alignment horizontal="center" vertical="center"/>
    </xf>
    <xf numFmtId="0" fontId="5" fillId="2" borderId="96" xfId="0" applyFont="1" applyFill="1" applyBorder="1" applyAlignment="1">
      <alignment vertical="center"/>
    </xf>
    <xf numFmtId="165" fontId="7" fillId="0" borderId="10" xfId="1" applyFont="1" applyBorder="1" applyAlignment="1">
      <alignment horizontal="center" vertical="center" wrapText="1"/>
    </xf>
    <xf numFmtId="0" fontId="5" fillId="0" borderId="98" xfId="0" applyFont="1" applyBorder="1" applyAlignment="1">
      <alignment horizontal="center" vertical="center" wrapText="1"/>
    </xf>
    <xf numFmtId="0" fontId="5" fillId="0" borderId="98" xfId="0" applyFont="1" applyBorder="1" applyAlignment="1">
      <alignment vertical="center" wrapText="1"/>
    </xf>
    <xf numFmtId="165" fontId="7" fillId="0" borderId="109" xfId="1" applyFont="1" applyBorder="1" applyAlignment="1">
      <alignment horizontal="center" vertical="center" wrapText="1"/>
    </xf>
    <xf numFmtId="165" fontId="7" fillId="0" borderId="122" xfId="1" applyFont="1" applyBorder="1" applyAlignment="1">
      <alignment horizontal="center" vertical="center" wrapText="1"/>
    </xf>
    <xf numFmtId="2" fontId="3" fillId="0" borderId="5" xfId="1" applyNumberFormat="1" applyFont="1" applyBorder="1" applyAlignment="1">
      <alignment horizontal="center" vertical="center" wrapText="1"/>
    </xf>
    <xf numFmtId="2" fontId="3" fillId="0" borderId="18" xfId="1" applyNumberFormat="1" applyFont="1" applyBorder="1" applyAlignment="1">
      <alignment horizontal="center" vertical="center" wrapText="1"/>
    </xf>
    <xf numFmtId="2" fontId="3" fillId="0" borderId="113" xfId="1" applyNumberFormat="1" applyFont="1" applyBorder="1" applyAlignment="1">
      <alignment horizontal="center" vertical="center" wrapText="1"/>
    </xf>
    <xf numFmtId="165" fontId="7" fillId="0" borderId="20" xfId="1" applyFont="1" applyBorder="1" applyAlignment="1">
      <alignment horizontal="center" vertical="center"/>
    </xf>
    <xf numFmtId="165" fontId="7" fillId="0" borderId="0" xfId="1" applyFont="1" applyAlignment="1">
      <alignment horizontal="center" vertical="center"/>
    </xf>
    <xf numFmtId="165" fontId="7" fillId="0" borderId="123" xfId="1" applyFont="1" applyBorder="1" applyAlignment="1">
      <alignment horizontal="center" vertical="center"/>
    </xf>
    <xf numFmtId="165" fontId="7" fillId="0" borderId="23" xfId="1" applyFont="1" applyBorder="1" applyAlignment="1">
      <alignment horizontal="center" vertical="center"/>
    </xf>
    <xf numFmtId="0" fontId="3" fillId="2" borderId="7" xfId="0" applyFont="1" applyFill="1" applyBorder="1" applyAlignment="1">
      <alignment horizontal="center" vertical="center" wrapText="1"/>
    </xf>
    <xf numFmtId="165" fontId="3" fillId="0" borderId="113" xfId="1" applyFont="1" applyBorder="1" applyAlignment="1">
      <alignment horizontal="center" vertical="center" wrapText="1"/>
    </xf>
    <xf numFmtId="0" fontId="5" fillId="2" borderId="96" xfId="0" applyFont="1" applyFill="1" applyBorder="1" applyAlignment="1">
      <alignment horizontal="center" vertical="center" wrapText="1"/>
    </xf>
    <xf numFmtId="0" fontId="3" fillId="2" borderId="12" xfId="0" applyFont="1" applyFill="1" applyBorder="1" applyAlignment="1">
      <alignment horizontal="center" vertical="center" wrapText="1"/>
    </xf>
    <xf numFmtId="0" fontId="3" fillId="2" borderId="112" xfId="0" applyFont="1" applyFill="1" applyBorder="1" applyAlignment="1">
      <alignment horizontal="center" vertical="center" wrapText="1"/>
    </xf>
    <xf numFmtId="0" fontId="5" fillId="0" borderId="26" xfId="0" applyFont="1" applyBorder="1" applyAlignment="1">
      <alignment horizontal="center" vertical="center" wrapText="1"/>
    </xf>
    <xf numFmtId="0" fontId="5" fillId="0" borderId="16" xfId="0" applyFont="1" applyBorder="1" applyAlignment="1">
      <alignment horizontal="center" vertical="center" wrapText="1"/>
    </xf>
    <xf numFmtId="0" fontId="5" fillId="2" borderId="98" xfId="0" applyFont="1" applyFill="1" applyBorder="1" applyAlignment="1">
      <alignment vertical="center"/>
    </xf>
    <xf numFmtId="165" fontId="7" fillId="2" borderId="66" xfId="1" applyFont="1" applyFill="1" applyBorder="1" applyAlignment="1">
      <alignment horizontal="center" vertical="center"/>
    </xf>
    <xf numFmtId="165" fontId="7" fillId="2" borderId="20" xfId="1" applyFont="1" applyFill="1" applyBorder="1" applyAlignment="1">
      <alignment horizontal="center" vertical="center"/>
    </xf>
    <xf numFmtId="165" fontId="7" fillId="2" borderId="67" xfId="1" applyFont="1" applyFill="1" applyBorder="1" applyAlignment="1">
      <alignment horizontal="center" vertical="center"/>
    </xf>
    <xf numFmtId="165" fontId="7" fillId="2" borderId="60" xfId="1" applyFont="1" applyFill="1" applyBorder="1" applyAlignment="1">
      <alignment horizontal="center" vertical="center"/>
    </xf>
    <xf numFmtId="165" fontId="13" fillId="2" borderId="8" xfId="1" applyFont="1" applyFill="1" applyBorder="1" applyAlignment="1">
      <alignment horizontal="center" vertical="center" wrapText="1"/>
    </xf>
    <xf numFmtId="165" fontId="13" fillId="2" borderId="66" xfId="1" applyFont="1" applyFill="1" applyBorder="1" applyAlignment="1">
      <alignment horizontal="center" vertical="center" wrapText="1"/>
    </xf>
    <xf numFmtId="165" fontId="7" fillId="0" borderId="66" xfId="1" applyFont="1" applyBorder="1" applyAlignment="1">
      <alignment horizontal="center" vertical="center"/>
    </xf>
    <xf numFmtId="165" fontId="7" fillId="0" borderId="67" xfId="1" applyFont="1" applyBorder="1" applyAlignment="1">
      <alignment horizontal="center" vertical="center"/>
    </xf>
    <xf numFmtId="165" fontId="7" fillId="0" borderId="60" xfId="1" applyFont="1" applyBorder="1" applyAlignment="1">
      <alignment horizontal="center" vertical="center"/>
    </xf>
    <xf numFmtId="49" fontId="10" fillId="0" borderId="8" xfId="1" applyNumberFormat="1" applyFont="1" applyBorder="1" applyAlignment="1">
      <alignment horizontal="center" vertical="center"/>
    </xf>
    <xf numFmtId="49" fontId="10" fillId="0" borderId="66" xfId="1" applyNumberFormat="1" applyFont="1" applyBorder="1" applyAlignment="1">
      <alignment horizontal="center" vertical="center"/>
    </xf>
    <xf numFmtId="49" fontId="10" fillId="0" borderId="20" xfId="1" applyNumberFormat="1" applyFont="1" applyBorder="1" applyAlignment="1">
      <alignment horizontal="center" vertical="center"/>
    </xf>
    <xf numFmtId="49" fontId="10" fillId="0" borderId="67" xfId="1" applyNumberFormat="1" applyFont="1" applyBorder="1" applyAlignment="1">
      <alignment horizontal="center" vertical="center"/>
    </xf>
    <xf numFmtId="49" fontId="10" fillId="0" borderId="22" xfId="1" applyNumberFormat="1" applyFont="1" applyBorder="1" applyAlignment="1">
      <alignment horizontal="center" vertical="center"/>
    </xf>
    <xf numFmtId="49" fontId="10" fillId="0" borderId="60" xfId="1" applyNumberFormat="1" applyFont="1" applyBorder="1" applyAlignment="1">
      <alignment horizontal="center" vertical="center"/>
    </xf>
    <xf numFmtId="165" fontId="10" fillId="0" borderId="5" xfId="1" applyFont="1" applyBorder="1" applyAlignment="1">
      <alignment horizontal="center" vertical="center"/>
    </xf>
    <xf numFmtId="165" fontId="10" fillId="0" borderId="6" xfId="1" applyFont="1" applyBorder="1" applyAlignment="1">
      <alignment horizontal="center" vertical="center"/>
    </xf>
    <xf numFmtId="49" fontId="4" fillId="0" borderId="99" xfId="0" applyNumberFormat="1" applyFont="1" applyBorder="1" applyAlignment="1">
      <alignment horizontal="center" vertical="top" wrapText="1"/>
    </xf>
    <xf numFmtId="49" fontId="4" fillId="0" borderId="93" xfId="0" applyNumberFormat="1" applyFont="1" applyBorder="1" applyAlignment="1">
      <alignment horizontal="center" vertical="top" wrapText="1"/>
    </xf>
    <xf numFmtId="49" fontId="4" fillId="0" borderId="91" xfId="0" applyNumberFormat="1" applyFont="1" applyBorder="1" applyAlignment="1">
      <alignment horizontal="center" vertical="top" wrapText="1"/>
    </xf>
    <xf numFmtId="165" fontId="3" fillId="0" borderId="94" xfId="1" applyFont="1" applyBorder="1" applyAlignment="1">
      <alignment horizontal="left" vertical="top" wrapText="1"/>
    </xf>
    <xf numFmtId="165" fontId="3" fillId="0" borderId="155" xfId="1" applyFont="1" applyBorder="1" applyAlignment="1">
      <alignment horizontal="left" vertical="top" wrapText="1"/>
    </xf>
    <xf numFmtId="165" fontId="3" fillId="0" borderId="154" xfId="1" applyFont="1" applyBorder="1" applyAlignment="1">
      <alignment horizontal="left" vertical="top" wrapText="1"/>
    </xf>
    <xf numFmtId="165" fontId="13" fillId="0" borderId="5" xfId="1" applyFont="1" applyBorder="1" applyAlignment="1">
      <alignment horizontal="center" vertical="center" wrapText="1"/>
    </xf>
    <xf numFmtId="165" fontId="13" fillId="0" borderId="6" xfId="1" applyFont="1" applyBorder="1" applyAlignment="1">
      <alignment horizontal="center" vertical="center" wrapText="1"/>
    </xf>
    <xf numFmtId="165" fontId="10" fillId="2" borderId="8" xfId="1" applyFont="1" applyFill="1" applyBorder="1" applyAlignment="1">
      <alignment horizontal="center" vertical="center" wrapText="1"/>
    </xf>
    <xf numFmtId="49" fontId="4" fillId="0" borderId="158" xfId="0" applyNumberFormat="1" applyFont="1" applyBorder="1" applyAlignment="1">
      <alignment horizontal="center" vertical="top" wrapText="1"/>
    </xf>
    <xf numFmtId="49" fontId="4" fillId="0" borderId="157" xfId="0" applyNumberFormat="1" applyFont="1" applyBorder="1" applyAlignment="1">
      <alignment horizontal="center" vertical="top" wrapText="1"/>
    </xf>
    <xf numFmtId="49" fontId="4" fillId="0" borderId="156" xfId="0" applyNumberFormat="1" applyFont="1" applyBorder="1" applyAlignment="1">
      <alignment horizontal="center" vertical="top" wrapText="1"/>
    </xf>
    <xf numFmtId="165" fontId="21" fillId="2" borderId="92" xfId="1" applyFont="1" applyFill="1" applyBorder="1" applyAlignment="1">
      <alignment horizontal="left" vertical="top" wrapText="1"/>
    </xf>
    <xf numFmtId="165" fontId="21" fillId="2" borderId="90" xfId="1" applyFont="1" applyFill="1" applyBorder="1" applyAlignment="1">
      <alignment horizontal="left" vertical="top" wrapText="1"/>
    </xf>
    <xf numFmtId="165" fontId="21" fillId="2" borderId="89" xfId="1" applyFont="1" applyFill="1" applyBorder="1" applyAlignment="1">
      <alignment horizontal="left" vertical="top" wrapText="1"/>
    </xf>
    <xf numFmtId="165" fontId="21" fillId="2" borderId="88" xfId="1" applyFont="1" applyFill="1" applyBorder="1" applyAlignment="1">
      <alignment horizontal="left" vertical="top" wrapText="1"/>
    </xf>
    <xf numFmtId="165" fontId="66" fillId="0" borderId="8" xfId="1" applyFont="1" applyBorder="1" applyAlignment="1">
      <alignment horizontal="center" vertical="center" wrapText="1"/>
    </xf>
    <xf numFmtId="165" fontId="66" fillId="0" borderId="109" xfId="1" applyFont="1" applyBorder="1" applyAlignment="1">
      <alignment horizontal="center" vertical="center" wrapText="1"/>
    </xf>
    <xf numFmtId="165" fontId="66" fillId="0" borderId="20" xfId="1" applyFont="1" applyBorder="1" applyAlignment="1">
      <alignment horizontal="center" vertical="center" wrapText="1"/>
    </xf>
    <xf numFmtId="165" fontId="66" fillId="0" borderId="123" xfId="1" applyFont="1" applyBorder="1" applyAlignment="1">
      <alignment horizontal="center" vertical="center" wrapText="1"/>
    </xf>
    <xf numFmtId="165" fontId="66" fillId="0" borderId="22" xfId="1" applyFont="1" applyBorder="1" applyAlignment="1">
      <alignment horizontal="center" vertical="center" wrapText="1"/>
    </xf>
    <xf numFmtId="165" fontId="66" fillId="0" borderId="122" xfId="1" applyFont="1" applyBorder="1" applyAlignment="1">
      <alignment horizontal="center" vertical="center" wrapText="1"/>
    </xf>
    <xf numFmtId="165" fontId="3" fillId="9" borderId="38" xfId="1" applyFont="1" applyFill="1" applyBorder="1" applyAlignment="1">
      <alignment horizontal="left" vertical="top" wrapText="1"/>
    </xf>
    <xf numFmtId="165" fontId="3" fillId="9" borderId="40" xfId="1" applyFont="1" applyFill="1" applyBorder="1" applyAlignment="1">
      <alignment horizontal="left" vertical="top" wrapText="1"/>
    </xf>
    <xf numFmtId="165" fontId="3" fillId="0" borderId="325" xfId="1" applyFont="1" applyBorder="1" applyAlignment="1">
      <alignment horizontal="left" vertical="top" wrapText="1"/>
    </xf>
    <xf numFmtId="165" fontId="3" fillId="0" borderId="301" xfId="1" applyFont="1" applyBorder="1" applyAlignment="1">
      <alignment horizontal="left" vertical="top" wrapText="1"/>
    </xf>
    <xf numFmtId="166" fontId="5" fillId="0" borderId="8" xfId="1" applyNumberFormat="1" applyFont="1" applyBorder="1" applyAlignment="1">
      <alignment horizontal="center" vertical="center"/>
    </xf>
    <xf numFmtId="166" fontId="5" fillId="0" borderId="109" xfId="1" applyNumberFormat="1" applyFont="1" applyBorder="1" applyAlignment="1">
      <alignment horizontal="center" vertical="center"/>
    </xf>
    <xf numFmtId="166" fontId="5" fillId="9" borderId="5" xfId="1" applyNumberFormat="1" applyFont="1" applyFill="1" applyBorder="1" applyAlignment="1">
      <alignment horizontal="center" vertical="center"/>
    </xf>
    <xf numFmtId="166" fontId="5" fillId="9" borderId="7" xfId="1" applyNumberFormat="1" applyFont="1" applyFill="1" applyBorder="1" applyAlignment="1">
      <alignment horizontal="center" vertical="center"/>
    </xf>
    <xf numFmtId="166" fontId="5" fillId="0" borderId="5" xfId="1" applyNumberFormat="1" applyFont="1" applyBorder="1" applyAlignment="1">
      <alignment horizontal="center" vertical="center"/>
    </xf>
    <xf numFmtId="166" fontId="5" fillId="0" borderId="113" xfId="1" applyNumberFormat="1" applyFont="1" applyBorder="1" applyAlignment="1">
      <alignment horizontal="center" vertical="center"/>
    </xf>
    <xf numFmtId="165" fontId="7" fillId="2" borderId="299" xfId="1" applyFont="1" applyFill="1" applyBorder="1" applyAlignment="1">
      <alignment horizontal="left" vertical="top" wrapText="1"/>
    </xf>
    <xf numFmtId="165" fontId="7" fillId="2" borderId="300" xfId="1" applyFont="1" applyFill="1" applyBorder="1" applyAlignment="1">
      <alignment horizontal="left" vertical="top" wrapText="1"/>
    </xf>
    <xf numFmtId="165" fontId="7" fillId="2" borderId="301" xfId="1" applyFont="1" applyFill="1" applyBorder="1" applyAlignment="1">
      <alignment horizontal="left" vertical="top" wrapText="1"/>
    </xf>
    <xf numFmtId="166" fontId="3" fillId="0" borderId="8" xfId="1" applyNumberFormat="1" applyFont="1" applyBorder="1" applyAlignment="1">
      <alignment horizontal="center" vertical="center" wrapText="1"/>
    </xf>
    <xf numFmtId="166" fontId="3" fillId="0" borderId="109" xfId="1" applyNumberFormat="1" applyFont="1" applyBorder="1" applyAlignment="1">
      <alignment horizontal="center" vertical="center" wrapText="1"/>
    </xf>
    <xf numFmtId="166" fontId="3" fillId="0" borderId="22" xfId="1" applyNumberFormat="1" applyFont="1" applyBorder="1" applyAlignment="1">
      <alignment horizontal="center" vertical="center" wrapText="1"/>
    </xf>
    <xf numFmtId="166" fontId="3" fillId="0" borderId="122" xfId="1" applyNumberFormat="1" applyFont="1" applyBorder="1" applyAlignment="1">
      <alignment horizontal="center" vertical="center" wrapText="1"/>
    </xf>
    <xf numFmtId="16" fontId="7" fillId="2" borderId="5" xfId="1" applyNumberFormat="1" applyFont="1" applyFill="1" applyBorder="1" applyAlignment="1">
      <alignment horizontal="center" vertical="center"/>
    </xf>
    <xf numFmtId="16" fontId="7" fillId="2" borderId="113" xfId="1" applyNumberFormat="1" applyFont="1" applyFill="1" applyBorder="1" applyAlignment="1">
      <alignment horizontal="center" vertical="center"/>
    </xf>
    <xf numFmtId="49" fontId="7" fillId="2" borderId="11" xfId="1" applyNumberFormat="1" applyFont="1" applyFill="1" applyBorder="1" applyAlignment="1">
      <alignment horizontal="center" vertical="center"/>
    </xf>
    <xf numFmtId="49" fontId="7" fillId="2" borderId="12" xfId="1" applyNumberFormat="1" applyFont="1" applyFill="1" applyBorder="1" applyAlignment="1">
      <alignment horizontal="center" vertical="center"/>
    </xf>
    <xf numFmtId="165" fontId="7" fillId="2" borderId="69" xfId="1" applyFont="1" applyFill="1" applyBorder="1" applyAlignment="1">
      <alignment horizontal="left" vertical="top" wrapText="1"/>
    </xf>
    <xf numFmtId="165" fontId="7" fillId="2" borderId="39" xfId="1" applyFont="1" applyFill="1" applyBorder="1" applyAlignment="1">
      <alignment horizontal="left" vertical="top" wrapText="1"/>
    </xf>
    <xf numFmtId="165" fontId="7" fillId="2" borderId="40" xfId="1" applyFont="1" applyFill="1" applyBorder="1" applyAlignment="1">
      <alignment horizontal="left" vertical="top" wrapText="1"/>
    </xf>
    <xf numFmtId="49" fontId="4" fillId="0" borderId="68" xfId="1" applyNumberFormat="1" applyFont="1" applyBorder="1" applyAlignment="1">
      <alignment horizontal="center" vertical="top" wrapText="1"/>
    </xf>
    <xf numFmtId="49" fontId="26" fillId="2" borderId="4" xfId="1" applyNumberFormat="1" applyFont="1" applyFill="1" applyBorder="1" applyAlignment="1">
      <alignment horizontal="center" vertical="top" wrapText="1"/>
    </xf>
    <xf numFmtId="16" fontId="7" fillId="2" borderId="7" xfId="1" applyNumberFormat="1" applyFont="1" applyFill="1" applyBorder="1" applyAlignment="1">
      <alignment horizontal="center" vertical="center"/>
    </xf>
    <xf numFmtId="165" fontId="7" fillId="0" borderId="5" xfId="1" applyFont="1" applyBorder="1" applyAlignment="1">
      <alignment horizontal="center" vertical="top" wrapText="1"/>
    </xf>
    <xf numFmtId="165" fontId="7" fillId="0" borderId="7" xfId="1" applyFont="1" applyBorder="1" applyAlignment="1">
      <alignment horizontal="center" vertical="top" wrapText="1"/>
    </xf>
    <xf numFmtId="165" fontId="3" fillId="0" borderId="42" xfId="1" applyFont="1" applyBorder="1" applyAlignment="1">
      <alignment horizontal="left" vertical="top" wrapText="1"/>
    </xf>
    <xf numFmtId="165" fontId="3" fillId="0" borderId="43" xfId="1" applyFont="1" applyBorder="1" applyAlignment="1">
      <alignment horizontal="left" vertical="top" wrapText="1"/>
    </xf>
    <xf numFmtId="49" fontId="4" fillId="2" borderId="298" xfId="1" applyNumberFormat="1" applyFont="1" applyFill="1" applyBorder="1" applyAlignment="1">
      <alignment horizontal="center" vertical="top" wrapText="1"/>
    </xf>
    <xf numFmtId="49" fontId="7" fillId="2" borderId="5" xfId="1" applyNumberFormat="1" applyFont="1" applyFill="1" applyBorder="1" applyAlignment="1">
      <alignment horizontal="center" vertical="center"/>
    </xf>
    <xf numFmtId="49" fontId="7" fillId="2" borderId="113" xfId="1" applyNumberFormat="1" applyFont="1" applyFill="1" applyBorder="1" applyAlignment="1">
      <alignment horizontal="center" vertical="center"/>
    </xf>
    <xf numFmtId="165" fontId="5" fillId="2" borderId="25" xfId="1" applyFont="1" applyFill="1" applyBorder="1" applyAlignment="1">
      <alignment horizontal="center" vertical="center" wrapText="1"/>
    </xf>
    <xf numFmtId="165" fontId="5" fillId="2" borderId="19" xfId="1" applyFont="1" applyFill="1" applyBorder="1" applyAlignment="1">
      <alignment horizontal="center" vertical="center" wrapText="1"/>
    </xf>
    <xf numFmtId="49" fontId="7" fillId="2" borderId="7" xfId="1" applyNumberFormat="1" applyFont="1" applyFill="1" applyBorder="1" applyAlignment="1">
      <alignment horizontal="center" vertical="center"/>
    </xf>
    <xf numFmtId="166" fontId="5" fillId="0" borderId="10" xfId="1" applyNumberFormat="1" applyFont="1" applyBorder="1" applyAlignment="1">
      <alignment horizontal="center" vertical="center"/>
    </xf>
    <xf numFmtId="166" fontId="5" fillId="0" borderId="20" xfId="1" applyNumberFormat="1" applyFont="1" applyBorder="1" applyAlignment="1">
      <alignment horizontal="center" vertical="center"/>
    </xf>
    <xf numFmtId="166" fontId="5" fillId="0" borderId="21" xfId="1" applyNumberFormat="1" applyFont="1" applyBorder="1" applyAlignment="1">
      <alignment horizontal="center" vertical="center"/>
    </xf>
    <xf numFmtId="166" fontId="5" fillId="0" borderId="7" xfId="1" applyNumberFormat="1" applyFont="1" applyBorder="1" applyAlignment="1">
      <alignment horizontal="center" vertical="center"/>
    </xf>
    <xf numFmtId="166" fontId="5" fillId="9" borderId="113" xfId="1" applyNumberFormat="1" applyFont="1" applyFill="1" applyBorder="1" applyAlignment="1">
      <alignment horizontal="center" vertical="center"/>
    </xf>
    <xf numFmtId="166" fontId="6" fillId="9" borderId="18" xfId="1" applyNumberFormat="1" applyFont="1" applyFill="1" applyBorder="1" applyAlignment="1">
      <alignment horizontal="center" vertical="center"/>
    </xf>
    <xf numFmtId="166" fontId="6" fillId="9" borderId="113" xfId="1" applyNumberFormat="1" applyFont="1" applyFill="1" applyBorder="1" applyAlignment="1">
      <alignment horizontal="center" vertical="center"/>
    </xf>
    <xf numFmtId="49" fontId="4" fillId="9" borderId="1" xfId="1" applyNumberFormat="1" applyFont="1" applyFill="1" applyBorder="1" applyAlignment="1">
      <alignment horizontal="center" vertical="top" wrapText="1"/>
    </xf>
    <xf numFmtId="49" fontId="4" fillId="9" borderId="4" xfId="1" applyNumberFormat="1" applyFont="1" applyFill="1" applyBorder="1" applyAlignment="1">
      <alignment horizontal="center" vertical="top" wrapText="1"/>
    </xf>
    <xf numFmtId="49" fontId="4" fillId="9" borderId="17" xfId="1" applyNumberFormat="1" applyFont="1" applyFill="1" applyBorder="1" applyAlignment="1">
      <alignment horizontal="center" vertical="top" wrapText="1"/>
    </xf>
    <xf numFmtId="165" fontId="5" fillId="9" borderId="26" xfId="1" applyFont="1" applyFill="1" applyBorder="1" applyAlignment="1">
      <alignment horizontal="center" vertical="center" wrapText="1"/>
    </xf>
    <xf numFmtId="165" fontId="5" fillId="9" borderId="19" xfId="1" applyFont="1" applyFill="1" applyBorder="1" applyAlignment="1">
      <alignment horizontal="center" vertical="center" wrapText="1"/>
    </xf>
    <xf numFmtId="49" fontId="4" fillId="9" borderId="117" xfId="1" applyNumberFormat="1" applyFont="1" applyFill="1" applyBorder="1" applyAlignment="1">
      <alignment horizontal="center" vertical="top" wrapText="1"/>
    </xf>
    <xf numFmtId="49" fontId="4" fillId="9" borderId="110" xfId="1" applyNumberFormat="1" applyFont="1" applyFill="1" applyBorder="1" applyAlignment="1">
      <alignment horizontal="center" vertical="top" wrapText="1"/>
    </xf>
    <xf numFmtId="49" fontId="4" fillId="9" borderId="108" xfId="1" applyNumberFormat="1" applyFont="1" applyFill="1" applyBorder="1" applyAlignment="1">
      <alignment horizontal="center" vertical="top" wrapText="1"/>
    </xf>
    <xf numFmtId="165" fontId="5" fillId="9" borderId="126" xfId="1" applyFont="1" applyFill="1" applyBorder="1" applyAlignment="1">
      <alignment horizontal="center" vertical="center" wrapText="1"/>
    </xf>
    <xf numFmtId="165" fontId="5" fillId="9" borderId="124" xfId="1" applyFont="1" applyFill="1" applyBorder="1" applyAlignment="1">
      <alignment horizontal="center" vertical="center" wrapText="1"/>
    </xf>
    <xf numFmtId="166" fontId="5" fillId="0" borderId="22" xfId="1" applyNumberFormat="1" applyFont="1" applyBorder="1" applyAlignment="1">
      <alignment horizontal="center" vertical="center"/>
    </xf>
    <xf numFmtId="166" fontId="5" fillId="0" borderId="24" xfId="1" applyNumberFormat="1" applyFont="1" applyBorder="1" applyAlignment="1">
      <alignment horizontal="center" vertical="center"/>
    </xf>
    <xf numFmtId="165" fontId="3" fillId="9" borderId="10" xfId="1" applyFont="1" applyFill="1" applyBorder="1" applyAlignment="1">
      <alignment horizontal="left" vertical="top" wrapText="1"/>
    </xf>
    <xf numFmtId="165" fontId="3" fillId="9" borderId="13" xfId="1" applyFont="1" applyFill="1" applyBorder="1" applyAlignment="1">
      <alignment horizontal="left" vertical="top" wrapText="1"/>
    </xf>
    <xf numFmtId="165" fontId="3" fillId="9" borderId="15" xfId="1" applyFont="1" applyFill="1" applyBorder="1" applyAlignment="1">
      <alignment horizontal="left" vertical="top" wrapText="1"/>
    </xf>
    <xf numFmtId="165" fontId="3" fillId="9" borderId="107" xfId="1" applyFont="1" applyFill="1" applyBorder="1" applyAlignment="1">
      <alignment vertical="top" wrapText="1"/>
    </xf>
    <xf numFmtId="165" fontId="3" fillId="9" borderId="105" xfId="1" applyFont="1" applyFill="1" applyBorder="1" applyAlignment="1">
      <alignment vertical="top" wrapText="1"/>
    </xf>
    <xf numFmtId="165" fontId="4" fillId="0" borderId="160" xfId="1" applyFont="1" applyBorder="1" applyAlignment="1">
      <alignment horizontal="center" vertical="top" wrapText="1"/>
    </xf>
    <xf numFmtId="165" fontId="4" fillId="0" borderId="167" xfId="1" applyFont="1" applyBorder="1" applyAlignment="1">
      <alignment horizontal="center" vertical="top" wrapText="1"/>
    </xf>
    <xf numFmtId="165" fontId="4" fillId="0" borderId="60" xfId="1" applyFont="1" applyBorder="1" applyAlignment="1">
      <alignment horizontal="center" vertical="top" wrapText="1"/>
    </xf>
    <xf numFmtId="165" fontId="4" fillId="0" borderId="67" xfId="1" applyFont="1" applyBorder="1" applyAlignment="1">
      <alignment horizontal="center" vertical="top" wrapText="1"/>
    </xf>
    <xf numFmtId="165" fontId="7" fillId="0" borderId="161" xfId="1" applyFont="1" applyBorder="1" applyAlignment="1">
      <alignment horizontal="left" vertical="top" wrapText="1"/>
    </xf>
    <xf numFmtId="165" fontId="7" fillId="0" borderId="162" xfId="1" applyFont="1" applyBorder="1" applyAlignment="1">
      <alignment horizontal="left" vertical="top" wrapText="1"/>
    </xf>
    <xf numFmtId="165" fontId="7" fillId="0" borderId="123" xfId="1" applyFont="1" applyBorder="1" applyAlignment="1">
      <alignment horizontal="left" vertical="top" wrapText="1"/>
    </xf>
    <xf numFmtId="165" fontId="7" fillId="0" borderId="22" xfId="1" applyFont="1" applyBorder="1" applyAlignment="1">
      <alignment horizontal="left" vertical="top" wrapText="1"/>
    </xf>
    <xf numFmtId="165" fontId="7" fillId="0" borderId="122" xfId="1" applyFont="1" applyBorder="1" applyAlignment="1">
      <alignment horizontal="left" vertical="top" wrapText="1"/>
    </xf>
    <xf numFmtId="165" fontId="4" fillId="0" borderId="71" xfId="1" applyFont="1" applyBorder="1" applyAlignment="1">
      <alignment horizontal="center" vertical="top" wrapText="1"/>
    </xf>
    <xf numFmtId="165" fontId="7" fillId="0" borderId="72" xfId="1" applyFont="1" applyBorder="1" applyAlignment="1">
      <alignment horizontal="left" vertical="top" wrapText="1"/>
    </xf>
    <xf numFmtId="165" fontId="7" fillId="0" borderId="73" xfId="1" applyFont="1" applyBorder="1" applyAlignment="1">
      <alignment horizontal="left" vertical="top" wrapText="1"/>
    </xf>
    <xf numFmtId="165" fontId="7" fillId="0" borderId="24" xfId="1" applyFont="1" applyBorder="1" applyAlignment="1">
      <alignment horizontal="left" vertical="top" wrapText="1"/>
    </xf>
    <xf numFmtId="165" fontId="13" fillId="0" borderId="161" xfId="1" applyFont="1" applyBorder="1" applyAlignment="1">
      <alignment horizontal="left" vertical="top" wrapText="1"/>
    </xf>
    <xf numFmtId="165" fontId="10" fillId="5" borderId="72" xfId="1" applyFont="1" applyFill="1" applyBorder="1" applyAlignment="1">
      <alignment horizontal="left" vertical="top" wrapText="1"/>
    </xf>
    <xf numFmtId="165" fontId="7" fillId="5" borderId="73" xfId="1" applyFont="1" applyFill="1" applyBorder="1" applyAlignment="1">
      <alignment horizontal="left" vertical="top" wrapText="1"/>
    </xf>
    <xf numFmtId="165" fontId="7" fillId="0" borderId="184" xfId="1" applyFont="1" applyBorder="1" applyAlignment="1">
      <alignment horizontal="left" vertical="top" wrapText="1"/>
    </xf>
    <xf numFmtId="165" fontId="4" fillId="0" borderId="184" xfId="1" applyFont="1" applyBorder="1" applyAlignment="1">
      <alignment horizontal="center" vertical="top" wrapText="1"/>
    </xf>
    <xf numFmtId="165" fontId="4" fillId="0" borderId="212" xfId="1" applyFont="1" applyBorder="1" applyAlignment="1">
      <alignment horizontal="center" vertical="top" wrapText="1"/>
    </xf>
    <xf numFmtId="165" fontId="4" fillId="0" borderId="16" xfId="1" applyFont="1" applyBorder="1" applyAlignment="1">
      <alignment horizontal="center" vertical="top" wrapText="1"/>
    </xf>
    <xf numFmtId="165" fontId="19" fillId="0" borderId="42" xfId="1" applyFont="1" applyBorder="1" applyAlignment="1">
      <alignment horizontal="center" vertical="center" wrapText="1"/>
    </xf>
    <xf numFmtId="165" fontId="19" fillId="0" borderId="0" xfId="1" applyFont="1" applyAlignment="1">
      <alignment horizontal="center" vertical="center" wrapText="1"/>
    </xf>
    <xf numFmtId="165" fontId="4" fillId="5" borderId="41" xfId="1" applyFont="1" applyFill="1" applyBorder="1" applyAlignment="1">
      <alignment horizontal="center" vertical="top" wrapText="1"/>
    </xf>
    <xf numFmtId="165" fontId="4" fillId="5" borderId="71" xfId="1" applyFont="1" applyFill="1" applyBorder="1" applyAlignment="1">
      <alignment horizontal="center" vertical="top" wrapText="1"/>
    </xf>
    <xf numFmtId="165" fontId="12" fillId="0" borderId="161" xfId="1" applyFont="1" applyBorder="1" applyAlignment="1">
      <alignment horizontal="left" vertical="top" wrapText="1"/>
    </xf>
    <xf numFmtId="165" fontId="12" fillId="0" borderId="162" xfId="1" applyFont="1" applyBorder="1" applyAlignment="1">
      <alignment horizontal="left" vertical="top" wrapText="1"/>
    </xf>
    <xf numFmtId="165" fontId="12" fillId="0" borderId="20" xfId="1" applyFont="1" applyBorder="1" applyAlignment="1">
      <alignment horizontal="left" vertical="top" wrapText="1"/>
    </xf>
    <xf numFmtId="165" fontId="12" fillId="0" borderId="123" xfId="1" applyFont="1" applyBorder="1" applyAlignment="1">
      <alignment horizontal="left" vertical="top" wrapText="1"/>
    </xf>
    <xf numFmtId="165" fontId="12" fillId="0" borderId="22" xfId="1" applyFont="1" applyBorder="1" applyAlignment="1">
      <alignment horizontal="left" vertical="top" wrapText="1"/>
    </xf>
    <xf numFmtId="165" fontId="12" fillId="0" borderId="122" xfId="1" applyFont="1" applyBorder="1" applyAlignment="1">
      <alignment horizontal="left" vertical="top" wrapText="1"/>
    </xf>
    <xf numFmtId="165" fontId="5" fillId="0" borderId="11" xfId="3" applyFont="1" applyBorder="1" applyAlignment="1">
      <alignment horizontal="center" vertical="center" wrapText="1"/>
    </xf>
    <xf numFmtId="165" fontId="3" fillId="0" borderId="8" xfId="3" applyFont="1" applyBorder="1" applyAlignment="1">
      <alignment horizontal="left" vertical="top" wrapText="1"/>
    </xf>
    <xf numFmtId="165" fontId="3" fillId="0" borderId="9" xfId="3" applyFont="1" applyBorder="1" applyAlignment="1">
      <alignment horizontal="left" vertical="top" wrapText="1"/>
    </xf>
    <xf numFmtId="165" fontId="3" fillId="0" borderId="10" xfId="3" applyFont="1" applyBorder="1" applyAlignment="1">
      <alignment horizontal="left" vertical="top" wrapText="1"/>
    </xf>
    <xf numFmtId="165" fontId="3" fillId="0" borderId="20" xfId="3" applyFont="1" applyBorder="1" applyAlignment="1">
      <alignment horizontal="left" vertical="top" wrapText="1"/>
    </xf>
    <xf numFmtId="165" fontId="3" fillId="0" borderId="0" xfId="3" applyFont="1" applyAlignment="1">
      <alignment horizontal="left" vertical="top" wrapText="1"/>
    </xf>
    <xf numFmtId="165" fontId="3" fillId="0" borderId="21" xfId="3" applyFont="1" applyBorder="1" applyAlignment="1">
      <alignment horizontal="left" vertical="top" wrapText="1"/>
    </xf>
    <xf numFmtId="165" fontId="3" fillId="0" borderId="13" xfId="3" applyFont="1" applyBorder="1" applyAlignment="1">
      <alignment horizontal="left" vertical="top" wrapText="1"/>
    </xf>
    <xf numFmtId="165" fontId="3" fillId="0" borderId="14" xfId="3" applyFont="1" applyBorder="1" applyAlignment="1">
      <alignment horizontal="left" vertical="top" wrapText="1"/>
    </xf>
    <xf numFmtId="165" fontId="3" fillId="0" borderId="15" xfId="3" applyFont="1" applyBorder="1" applyAlignment="1">
      <alignment horizontal="left" vertical="top" wrapText="1"/>
    </xf>
    <xf numFmtId="165" fontId="4" fillId="0" borderId="1" xfId="3" applyFont="1" applyBorder="1" applyAlignment="1">
      <alignment horizontal="center" vertical="top" wrapText="1"/>
    </xf>
    <xf numFmtId="165" fontId="4" fillId="0" borderId="4" xfId="3" applyFont="1" applyBorder="1" applyAlignment="1">
      <alignment horizontal="center" vertical="top" wrapText="1"/>
    </xf>
    <xf numFmtId="165" fontId="4" fillId="0" borderId="17" xfId="3" applyFont="1" applyBorder="1" applyAlignment="1">
      <alignment horizontal="center" vertical="top" wrapText="1"/>
    </xf>
    <xf numFmtId="165" fontId="5" fillId="0" borderId="2" xfId="3" applyFont="1" applyBorder="1" applyAlignment="1">
      <alignment horizontal="center" vertical="center" wrapText="1"/>
    </xf>
    <xf numFmtId="165" fontId="24" fillId="0" borderId="41" xfId="3" applyFont="1" applyBorder="1" applyAlignment="1">
      <alignment horizontal="center" vertical="top" wrapText="1"/>
    </xf>
    <xf numFmtId="165" fontId="24" fillId="0" borderId="42" xfId="3" applyFont="1" applyBorder="1" applyAlignment="1">
      <alignment horizontal="center" vertical="top" wrapText="1"/>
    </xf>
    <xf numFmtId="0" fontId="28" fillId="0" borderId="1" xfId="4" applyFont="1" applyBorder="1" applyAlignment="1">
      <alignment horizontal="center" vertical="top" wrapText="1"/>
    </xf>
    <xf numFmtId="0" fontId="28" fillId="0" borderId="4" xfId="4" applyFont="1" applyBorder="1" applyAlignment="1">
      <alignment horizontal="center" vertical="top" wrapText="1"/>
    </xf>
    <xf numFmtId="0" fontId="28" fillId="0" borderId="17" xfId="4" applyFont="1" applyBorder="1" applyAlignment="1">
      <alignment horizontal="center" vertical="top" wrapText="1"/>
    </xf>
    <xf numFmtId="165" fontId="25" fillId="0" borderId="1" xfId="3" applyFont="1" applyBorder="1" applyAlignment="1">
      <alignment horizontal="center" vertical="top" wrapText="1"/>
    </xf>
    <xf numFmtId="165" fontId="25" fillId="0" borderId="4" xfId="3" applyFont="1" applyBorder="1" applyAlignment="1">
      <alignment horizontal="center" vertical="top" wrapText="1"/>
    </xf>
    <xf numFmtId="0" fontId="25" fillId="0" borderId="1" xfId="4" applyFont="1" applyBorder="1" applyAlignment="1">
      <alignment horizontal="center" vertical="top" wrapText="1"/>
    </xf>
    <xf numFmtId="0" fontId="25" fillId="0" borderId="4" xfId="4" applyFont="1" applyBorder="1" applyAlignment="1">
      <alignment horizontal="center" vertical="top" wrapText="1"/>
    </xf>
    <xf numFmtId="165" fontId="10" fillId="0" borderId="8" xfId="3" applyFont="1" applyBorder="1" applyAlignment="1">
      <alignment horizontal="left" vertical="top" wrapText="1"/>
    </xf>
    <xf numFmtId="165" fontId="10" fillId="0" borderId="9" xfId="3" applyFont="1" applyBorder="1" applyAlignment="1">
      <alignment horizontal="left" vertical="top" wrapText="1"/>
    </xf>
    <xf numFmtId="165" fontId="10" fillId="0" borderId="10" xfId="3" applyFont="1" applyBorder="1" applyAlignment="1">
      <alignment horizontal="left" vertical="top" wrapText="1"/>
    </xf>
    <xf numFmtId="165" fontId="10" fillId="0" borderId="20" xfId="3" applyFont="1" applyBorder="1" applyAlignment="1">
      <alignment horizontal="left" vertical="top" wrapText="1"/>
    </xf>
    <xf numFmtId="165" fontId="10" fillId="0" borderId="0" xfId="3" applyFont="1" applyAlignment="1">
      <alignment horizontal="left" vertical="top" wrapText="1"/>
    </xf>
    <xf numFmtId="165" fontId="10" fillId="0" borderId="21" xfId="3" applyFont="1" applyBorder="1" applyAlignment="1">
      <alignment horizontal="left" vertical="top" wrapText="1"/>
    </xf>
    <xf numFmtId="165" fontId="10" fillId="0" borderId="13" xfId="3" applyFont="1" applyBorder="1" applyAlignment="1">
      <alignment horizontal="left" vertical="top" wrapText="1"/>
    </xf>
    <xf numFmtId="165" fontId="10" fillId="0" borderId="14" xfId="3" applyFont="1" applyBorder="1" applyAlignment="1">
      <alignment horizontal="left" vertical="top" wrapText="1"/>
    </xf>
    <xf numFmtId="165" fontId="10" fillId="0" borderId="15" xfId="3" applyFont="1" applyBorder="1" applyAlignment="1">
      <alignment horizontal="left" vertical="top" wrapText="1"/>
    </xf>
    <xf numFmtId="165" fontId="26" fillId="0" borderId="41" xfId="3" applyFont="1" applyBorder="1" applyAlignment="1">
      <alignment horizontal="center" vertical="top" wrapText="1"/>
    </xf>
    <xf numFmtId="165" fontId="26" fillId="0" borderId="42" xfId="3" applyFont="1" applyBorder="1" applyAlignment="1">
      <alignment horizontal="center" vertical="top" wrapText="1"/>
    </xf>
    <xf numFmtId="165" fontId="26" fillId="0" borderId="4" xfId="3" applyFont="1" applyBorder="1" applyAlignment="1">
      <alignment horizontal="center" vertical="top" wrapText="1"/>
    </xf>
    <xf numFmtId="165" fontId="26" fillId="0" borderId="17" xfId="3" applyFont="1" applyBorder="1" applyAlignment="1">
      <alignment horizontal="center" vertical="top" wrapText="1"/>
    </xf>
    <xf numFmtId="165" fontId="5" fillId="0" borderId="55" xfId="3" applyFont="1" applyBorder="1" applyAlignment="1">
      <alignment horizontal="center" vertical="center" wrapText="1"/>
    </xf>
    <xf numFmtId="165" fontId="40" fillId="0" borderId="41" xfId="3" applyFont="1" applyBorder="1" applyAlignment="1">
      <alignment horizontal="center" vertical="top" wrapText="1"/>
    </xf>
    <xf numFmtId="165" fontId="40" fillId="0" borderId="42" xfId="3" applyFont="1" applyBorder="1" applyAlignment="1">
      <alignment horizontal="center" vertical="top" wrapText="1"/>
    </xf>
    <xf numFmtId="165" fontId="40" fillId="0" borderId="4" xfId="3" applyFont="1" applyBorder="1" applyAlignment="1">
      <alignment horizontal="center" vertical="top" wrapText="1"/>
    </xf>
    <xf numFmtId="165" fontId="40" fillId="0" borderId="17" xfId="3" applyFont="1" applyBorder="1" applyAlignment="1">
      <alignment horizontal="center" vertical="top" wrapText="1"/>
    </xf>
    <xf numFmtId="165" fontId="4" fillId="0" borderId="41" xfId="3" applyFont="1" applyBorder="1" applyAlignment="1">
      <alignment horizontal="center" vertical="top" wrapText="1"/>
    </xf>
    <xf numFmtId="165" fontId="4" fillId="0" borderId="42" xfId="3" applyFont="1" applyBorder="1" applyAlignment="1">
      <alignment horizontal="center" vertical="top" wrapText="1"/>
    </xf>
    <xf numFmtId="165" fontId="5" fillId="0" borderId="26" xfId="3" applyFont="1" applyBorder="1" applyAlignment="1">
      <alignment horizontal="center" vertical="center" wrapText="1"/>
    </xf>
    <xf numFmtId="165" fontId="5" fillId="0" borderId="25" xfId="3" applyFont="1" applyBorder="1" applyAlignment="1">
      <alignment horizontal="center" vertical="center" wrapText="1"/>
    </xf>
    <xf numFmtId="165" fontId="5" fillId="0" borderId="16" xfId="3" applyFont="1" applyBorder="1" applyAlignment="1">
      <alignment horizontal="center" vertical="center" wrapText="1"/>
    </xf>
    <xf numFmtId="165" fontId="5" fillId="0" borderId="5" xfId="3" applyFont="1" applyBorder="1" applyAlignment="1">
      <alignment horizontal="center" vertical="center" wrapText="1"/>
    </xf>
    <xf numFmtId="165" fontId="5" fillId="0" borderId="18" xfId="3" applyFont="1" applyBorder="1" applyAlignment="1">
      <alignment horizontal="center" vertical="center" wrapText="1"/>
    </xf>
    <xf numFmtId="165" fontId="5" fillId="0" borderId="6" xfId="3" applyFont="1" applyBorder="1" applyAlignment="1">
      <alignment horizontal="center" vertical="center" wrapText="1"/>
    </xf>
    <xf numFmtId="165" fontId="7" fillId="0" borderId="8" xfId="3" applyFont="1" applyBorder="1" applyAlignment="1">
      <alignment horizontal="left" vertical="top" wrapText="1"/>
    </xf>
    <xf numFmtId="165" fontId="7" fillId="0" borderId="9" xfId="3" applyFont="1" applyBorder="1" applyAlignment="1">
      <alignment horizontal="left" vertical="top" wrapText="1"/>
    </xf>
    <xf numFmtId="165" fontId="7" fillId="0" borderId="10" xfId="3" applyFont="1" applyBorder="1" applyAlignment="1">
      <alignment horizontal="left" vertical="top" wrapText="1"/>
    </xf>
    <xf numFmtId="165" fontId="7" fillId="0" borderId="20" xfId="3" applyFont="1" applyBorder="1" applyAlignment="1">
      <alignment horizontal="left" vertical="top" wrapText="1"/>
    </xf>
    <xf numFmtId="165" fontId="7" fillId="0" borderId="0" xfId="3" applyFont="1" applyAlignment="1">
      <alignment horizontal="left" vertical="top" wrapText="1"/>
    </xf>
    <xf numFmtId="165" fontId="7" fillId="0" borderId="21" xfId="3" applyFont="1" applyBorder="1" applyAlignment="1">
      <alignment horizontal="left" vertical="top" wrapText="1"/>
    </xf>
    <xf numFmtId="165" fontId="7" fillId="0" borderId="13" xfId="3" applyFont="1" applyBorder="1" applyAlignment="1">
      <alignment horizontal="left" vertical="top" wrapText="1"/>
    </xf>
    <xf numFmtId="165" fontId="7" fillId="0" borderId="14" xfId="3" applyFont="1" applyBorder="1" applyAlignment="1">
      <alignment horizontal="left" vertical="top" wrapText="1"/>
    </xf>
    <xf numFmtId="165" fontId="7" fillId="0" borderId="15" xfId="3" applyFont="1" applyBorder="1" applyAlignment="1">
      <alignment horizontal="left" vertical="top" wrapText="1"/>
    </xf>
    <xf numFmtId="165" fontId="5" fillId="0" borderId="116" xfId="3" applyFont="1" applyBorder="1" applyAlignment="1">
      <alignment horizontal="center" vertical="center" wrapText="1"/>
    </xf>
    <xf numFmtId="165" fontId="3" fillId="0" borderId="109" xfId="3" applyFont="1" applyBorder="1" applyAlignment="1">
      <alignment horizontal="left" vertical="top" wrapText="1"/>
    </xf>
    <xf numFmtId="165" fontId="3" fillId="0" borderId="123" xfId="3" applyFont="1" applyBorder="1" applyAlignment="1">
      <alignment horizontal="left" vertical="top" wrapText="1"/>
    </xf>
    <xf numFmtId="165" fontId="3" fillId="0" borderId="107" xfId="3" applyFont="1" applyBorder="1" applyAlignment="1">
      <alignment horizontal="left" vertical="top" wrapText="1"/>
    </xf>
    <xf numFmtId="165" fontId="3" fillId="0" borderId="106" xfId="3" applyFont="1" applyBorder="1" applyAlignment="1">
      <alignment horizontal="left" vertical="top" wrapText="1"/>
    </xf>
    <xf numFmtId="165" fontId="3" fillId="0" borderId="105" xfId="3" applyFont="1" applyBorder="1" applyAlignment="1">
      <alignment horizontal="left" vertical="top" wrapText="1"/>
    </xf>
    <xf numFmtId="165" fontId="25" fillId="0" borderId="117" xfId="3" applyFont="1" applyBorder="1" applyAlignment="1">
      <alignment horizontal="center" vertical="top" wrapText="1"/>
    </xf>
    <xf numFmtId="165" fontId="25" fillId="0" borderId="110" xfId="3" applyFont="1" applyBorder="1" applyAlignment="1">
      <alignment horizontal="center" vertical="top" wrapText="1"/>
    </xf>
    <xf numFmtId="165" fontId="25" fillId="0" borderId="108" xfId="3" applyFont="1" applyBorder="1" applyAlignment="1">
      <alignment horizontal="center" vertical="top" wrapText="1"/>
    </xf>
    <xf numFmtId="165" fontId="26" fillId="0" borderId="117" xfId="3" applyFont="1" applyBorder="1" applyAlignment="1">
      <alignment horizontal="center" vertical="top" wrapText="1"/>
    </xf>
    <xf numFmtId="165" fontId="26" fillId="0" borderId="110" xfId="3" applyFont="1" applyBorder="1" applyAlignment="1">
      <alignment horizontal="center" vertical="top" wrapText="1"/>
    </xf>
    <xf numFmtId="165" fontId="26" fillId="0" borderId="108" xfId="3" applyFont="1" applyBorder="1" applyAlignment="1">
      <alignment horizontal="center" vertical="top" wrapText="1"/>
    </xf>
  </cellXfs>
  <cellStyles count="31">
    <cellStyle name="Ezres 2" xfId="6" xr:uid="{00000000-0005-0000-0000-000000000000}"/>
    <cellStyle name="Ezres 3" xfId="17" xr:uid="{00000000-0005-0000-0000-000001000000}"/>
    <cellStyle name="Ezres 3 2" xfId="18" xr:uid="{00000000-0005-0000-0000-000002000000}"/>
    <cellStyle name="Ezres 3 2 2" xfId="24" xr:uid="{00000000-0005-0000-0000-000003000000}"/>
    <cellStyle name="Ezres 3 2 2 2" xfId="30" xr:uid="{00000000-0005-0000-0000-000004000000}"/>
    <cellStyle name="Ezres 3 2 3" xfId="28" xr:uid="{00000000-0005-0000-0000-000005000000}"/>
    <cellStyle name="Ezres 3 3" xfId="23" xr:uid="{00000000-0005-0000-0000-000006000000}"/>
    <cellStyle name="Ezres 3 3 2" xfId="29" xr:uid="{00000000-0005-0000-0000-000007000000}"/>
    <cellStyle name="Ezres 3 4" xfId="27" xr:uid="{00000000-0005-0000-0000-000008000000}"/>
    <cellStyle name="Hivatkozás" xfId="16" builtinId="8"/>
    <cellStyle name="Normál" xfId="0" builtinId="0"/>
    <cellStyle name="Normál 2" xfId="1" xr:uid="{00000000-0005-0000-0000-00000B000000}"/>
    <cellStyle name="Normál 2 2" xfId="7" xr:uid="{00000000-0005-0000-0000-00000C000000}"/>
    <cellStyle name="Normál 2 2 2" xfId="22" xr:uid="{00000000-0005-0000-0000-00000D000000}"/>
    <cellStyle name="Normál 2 3" xfId="21" xr:uid="{00000000-0005-0000-0000-00000E000000}"/>
    <cellStyle name="Normál 2_forgó" xfId="9" xr:uid="{00000000-0005-0000-0000-00000F000000}"/>
    <cellStyle name="Normál 3" xfId="3" xr:uid="{00000000-0005-0000-0000-000010000000}"/>
    <cellStyle name="Normál 3 2" xfId="8" xr:uid="{00000000-0005-0000-0000-000011000000}"/>
    <cellStyle name="Normál 3 3" xfId="13" xr:uid="{00000000-0005-0000-0000-000012000000}"/>
    <cellStyle name="Normál 3 4" xfId="26" xr:uid="{00000000-0005-0000-0000-000013000000}"/>
    <cellStyle name="Normál 3_forgó" xfId="10" xr:uid="{00000000-0005-0000-0000-000014000000}"/>
    <cellStyle name="Normál 4" xfId="2" xr:uid="{00000000-0005-0000-0000-000015000000}"/>
    <cellStyle name="Normál 5" xfId="4" xr:uid="{00000000-0005-0000-0000-000016000000}"/>
    <cellStyle name="Normál 5 2" xfId="14" xr:uid="{00000000-0005-0000-0000-000017000000}"/>
    <cellStyle name="Normál 5 3" xfId="19" xr:uid="{00000000-0005-0000-0000-000018000000}"/>
    <cellStyle name="Normál 5_forgó" xfId="11" xr:uid="{00000000-0005-0000-0000-000019000000}"/>
    <cellStyle name="Normál 6" xfId="12" xr:uid="{00000000-0005-0000-0000-00001A000000}"/>
    <cellStyle name="Normál 7" xfId="20" xr:uid="{00000000-0005-0000-0000-00001B000000}"/>
    <cellStyle name="Normál 8" xfId="25" xr:uid="{00000000-0005-0000-0000-00001C000000}"/>
    <cellStyle name="Normál_Antares_Hungary_KÉPTELEN_2008" xfId="15" xr:uid="{00000000-0005-0000-0000-00001D000000}"/>
    <cellStyle name="Normál_Antares_Hungary_KÉPTELEN_2008 2" xfId="5" xr:uid="{00000000-0005-0000-0000-00001E000000}"/>
  </cellStyles>
  <dxfs count="0"/>
  <tableStyles count="0" defaultTableStyle="TableStyleMedium2" defaultPivotStyle="PivotStyleLight16"/>
  <colors>
    <mruColors>
      <color rgb="FFA50021"/>
      <color rgb="FF00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1" Type="http://schemas.openxmlformats.org/officeDocument/2006/relationships/image" Target="../media/image5.jpg"/></Relationships>
</file>

<file path=xl/drawings/_rels/drawing3.xml.rels><?xml version="1.0" encoding="UTF-8" standalone="yes"?>
<Relationships xmlns="http://schemas.openxmlformats.org/package/2006/relationships"><Relationship Id="rId8" Type="http://schemas.openxmlformats.org/officeDocument/2006/relationships/image" Target="../media/image13.png"/><Relationship Id="rId13" Type="http://schemas.openxmlformats.org/officeDocument/2006/relationships/image" Target="../media/image18.png"/><Relationship Id="rId3" Type="http://schemas.openxmlformats.org/officeDocument/2006/relationships/image" Target="../media/image8.png"/><Relationship Id="rId7" Type="http://schemas.openxmlformats.org/officeDocument/2006/relationships/image" Target="../media/image12.png"/><Relationship Id="rId12" Type="http://schemas.openxmlformats.org/officeDocument/2006/relationships/image" Target="../media/image17.png"/><Relationship Id="rId17" Type="http://schemas.openxmlformats.org/officeDocument/2006/relationships/image" Target="../media/image22.png"/><Relationship Id="rId2" Type="http://schemas.openxmlformats.org/officeDocument/2006/relationships/image" Target="../media/image7.png"/><Relationship Id="rId16" Type="http://schemas.openxmlformats.org/officeDocument/2006/relationships/image" Target="../media/image21.jpeg"/><Relationship Id="rId1" Type="http://schemas.openxmlformats.org/officeDocument/2006/relationships/image" Target="../media/image6.png"/><Relationship Id="rId6" Type="http://schemas.openxmlformats.org/officeDocument/2006/relationships/image" Target="../media/image11.png"/><Relationship Id="rId11" Type="http://schemas.openxmlformats.org/officeDocument/2006/relationships/image" Target="../media/image16.png"/><Relationship Id="rId5" Type="http://schemas.openxmlformats.org/officeDocument/2006/relationships/image" Target="../media/image10.png"/><Relationship Id="rId15" Type="http://schemas.openxmlformats.org/officeDocument/2006/relationships/image" Target="../media/image20.jpg"/><Relationship Id="rId10" Type="http://schemas.openxmlformats.org/officeDocument/2006/relationships/image" Target="../media/image15.png"/><Relationship Id="rId4" Type="http://schemas.openxmlformats.org/officeDocument/2006/relationships/image" Target="../media/image9.png"/><Relationship Id="rId9" Type="http://schemas.openxmlformats.org/officeDocument/2006/relationships/image" Target="../media/image14.png"/><Relationship Id="rId14" Type="http://schemas.openxmlformats.org/officeDocument/2006/relationships/image" Target="../media/image19.png"/></Relationships>
</file>

<file path=xl/drawings/_rels/drawing4.xml.rels><?xml version="1.0" encoding="UTF-8" standalone="yes"?>
<Relationships xmlns="http://schemas.openxmlformats.org/package/2006/relationships"><Relationship Id="rId117" Type="http://schemas.openxmlformats.org/officeDocument/2006/relationships/image" Target="../media/image137.jpeg"/><Relationship Id="rId299" Type="http://schemas.openxmlformats.org/officeDocument/2006/relationships/image" Target="../media/image316.jpeg"/><Relationship Id="rId303" Type="http://schemas.openxmlformats.org/officeDocument/2006/relationships/image" Target="../media/image320.jpeg"/><Relationship Id="rId21" Type="http://schemas.openxmlformats.org/officeDocument/2006/relationships/image" Target="../media/image43.jpeg"/><Relationship Id="rId42" Type="http://schemas.openxmlformats.org/officeDocument/2006/relationships/image" Target="../media/image64.jpeg"/><Relationship Id="rId63" Type="http://schemas.openxmlformats.org/officeDocument/2006/relationships/image" Target="../media/image84.jpeg"/><Relationship Id="rId84" Type="http://schemas.microsoft.com/office/2007/relationships/hdphoto" Target="../media/hdphoto2.wdp"/><Relationship Id="rId138" Type="http://schemas.openxmlformats.org/officeDocument/2006/relationships/image" Target="../media/image158.png"/><Relationship Id="rId159" Type="http://schemas.openxmlformats.org/officeDocument/2006/relationships/image" Target="../media/image178.png"/><Relationship Id="rId170" Type="http://schemas.openxmlformats.org/officeDocument/2006/relationships/image" Target="../media/image189.png"/><Relationship Id="rId191" Type="http://schemas.openxmlformats.org/officeDocument/2006/relationships/image" Target="../media/image210.jpeg"/><Relationship Id="rId205" Type="http://schemas.openxmlformats.org/officeDocument/2006/relationships/image" Target="../media/image224.png"/><Relationship Id="rId226" Type="http://schemas.openxmlformats.org/officeDocument/2006/relationships/image" Target="../media/image245.jpeg"/><Relationship Id="rId247" Type="http://schemas.openxmlformats.org/officeDocument/2006/relationships/image" Target="../media/image266.jpg"/><Relationship Id="rId107" Type="http://schemas.openxmlformats.org/officeDocument/2006/relationships/image" Target="../media/image127.jpg"/><Relationship Id="rId268" Type="http://schemas.openxmlformats.org/officeDocument/2006/relationships/image" Target="../media/image287.jpeg"/><Relationship Id="rId289" Type="http://schemas.openxmlformats.org/officeDocument/2006/relationships/image" Target="../media/image306.jpeg"/><Relationship Id="rId11" Type="http://schemas.openxmlformats.org/officeDocument/2006/relationships/image" Target="../media/image33.png"/><Relationship Id="rId32" Type="http://schemas.openxmlformats.org/officeDocument/2006/relationships/image" Target="../media/image54.jpeg"/><Relationship Id="rId53" Type="http://schemas.openxmlformats.org/officeDocument/2006/relationships/image" Target="../media/image75.jpg"/><Relationship Id="rId74" Type="http://schemas.openxmlformats.org/officeDocument/2006/relationships/image" Target="../media/image95.jpeg"/><Relationship Id="rId128" Type="http://schemas.openxmlformats.org/officeDocument/2006/relationships/image" Target="../media/image148.png"/><Relationship Id="rId149" Type="http://schemas.openxmlformats.org/officeDocument/2006/relationships/image" Target="../media/image168.jpeg"/><Relationship Id="rId5" Type="http://schemas.openxmlformats.org/officeDocument/2006/relationships/image" Target="../media/image27.png"/><Relationship Id="rId95" Type="http://schemas.openxmlformats.org/officeDocument/2006/relationships/image" Target="../media/image115.jpeg"/><Relationship Id="rId160" Type="http://schemas.openxmlformats.org/officeDocument/2006/relationships/image" Target="../media/image179.png"/><Relationship Id="rId181" Type="http://schemas.openxmlformats.org/officeDocument/2006/relationships/image" Target="../media/image200.png"/><Relationship Id="rId216" Type="http://schemas.openxmlformats.org/officeDocument/2006/relationships/image" Target="../media/image235.png"/><Relationship Id="rId237" Type="http://schemas.openxmlformats.org/officeDocument/2006/relationships/image" Target="../media/image256.png"/><Relationship Id="rId258" Type="http://schemas.openxmlformats.org/officeDocument/2006/relationships/image" Target="../media/image277.png"/><Relationship Id="rId279" Type="http://schemas.openxmlformats.org/officeDocument/2006/relationships/image" Target="../media/image297.jpeg"/><Relationship Id="rId22" Type="http://schemas.openxmlformats.org/officeDocument/2006/relationships/image" Target="../media/image44.jpeg"/><Relationship Id="rId43" Type="http://schemas.openxmlformats.org/officeDocument/2006/relationships/image" Target="../media/image65.png"/><Relationship Id="rId64" Type="http://schemas.openxmlformats.org/officeDocument/2006/relationships/image" Target="../media/image85.jpeg"/><Relationship Id="rId118" Type="http://schemas.openxmlformats.org/officeDocument/2006/relationships/image" Target="../media/image138.png"/><Relationship Id="rId139" Type="http://schemas.openxmlformats.org/officeDocument/2006/relationships/image" Target="../media/image159.png"/><Relationship Id="rId290" Type="http://schemas.openxmlformats.org/officeDocument/2006/relationships/image" Target="../media/image307.jpeg"/><Relationship Id="rId304" Type="http://schemas.openxmlformats.org/officeDocument/2006/relationships/image" Target="../media/image321.jpeg"/><Relationship Id="rId85" Type="http://schemas.openxmlformats.org/officeDocument/2006/relationships/image" Target="../media/image105.jpeg"/><Relationship Id="rId150" Type="http://schemas.openxmlformats.org/officeDocument/2006/relationships/image" Target="../media/image169.png"/><Relationship Id="rId171" Type="http://schemas.openxmlformats.org/officeDocument/2006/relationships/image" Target="../media/image190.png"/><Relationship Id="rId192" Type="http://schemas.openxmlformats.org/officeDocument/2006/relationships/image" Target="../media/image211.png"/><Relationship Id="rId206" Type="http://schemas.openxmlformats.org/officeDocument/2006/relationships/image" Target="../media/image225.png"/><Relationship Id="rId227" Type="http://schemas.openxmlformats.org/officeDocument/2006/relationships/image" Target="../media/image246.jpeg"/><Relationship Id="rId248" Type="http://schemas.openxmlformats.org/officeDocument/2006/relationships/image" Target="../media/image267.jpg"/><Relationship Id="rId269" Type="http://schemas.openxmlformats.org/officeDocument/2006/relationships/image" Target="../media/image288.jpeg"/><Relationship Id="rId12" Type="http://schemas.openxmlformats.org/officeDocument/2006/relationships/image" Target="../media/image34.png"/><Relationship Id="rId33" Type="http://schemas.openxmlformats.org/officeDocument/2006/relationships/image" Target="../media/image55.jpeg"/><Relationship Id="rId108" Type="http://schemas.openxmlformats.org/officeDocument/2006/relationships/image" Target="../media/image128.jpg"/><Relationship Id="rId129" Type="http://schemas.openxmlformats.org/officeDocument/2006/relationships/image" Target="../media/image149.png"/><Relationship Id="rId280" Type="http://schemas.openxmlformats.org/officeDocument/2006/relationships/image" Target="../media/image298.jpeg"/><Relationship Id="rId54" Type="http://schemas.openxmlformats.org/officeDocument/2006/relationships/image" Target="../media/image76.jpeg"/><Relationship Id="rId75" Type="http://schemas.openxmlformats.org/officeDocument/2006/relationships/image" Target="../media/image96.jpeg"/><Relationship Id="rId96" Type="http://schemas.openxmlformats.org/officeDocument/2006/relationships/image" Target="../media/image116.jpeg"/><Relationship Id="rId140" Type="http://schemas.openxmlformats.org/officeDocument/2006/relationships/image" Target="../media/image160.png"/><Relationship Id="rId161" Type="http://schemas.openxmlformats.org/officeDocument/2006/relationships/image" Target="../media/image180.jpeg"/><Relationship Id="rId182" Type="http://schemas.openxmlformats.org/officeDocument/2006/relationships/image" Target="../media/image201.png"/><Relationship Id="rId217" Type="http://schemas.openxmlformats.org/officeDocument/2006/relationships/image" Target="../media/image236.png"/><Relationship Id="rId6" Type="http://schemas.openxmlformats.org/officeDocument/2006/relationships/image" Target="../media/image28.png"/><Relationship Id="rId238" Type="http://schemas.openxmlformats.org/officeDocument/2006/relationships/image" Target="../media/image257.png"/><Relationship Id="rId259" Type="http://schemas.openxmlformats.org/officeDocument/2006/relationships/image" Target="../media/image278.jpeg"/><Relationship Id="rId23" Type="http://schemas.openxmlformats.org/officeDocument/2006/relationships/image" Target="../media/image45.jpeg"/><Relationship Id="rId119" Type="http://schemas.openxmlformats.org/officeDocument/2006/relationships/image" Target="../media/image139.jpg"/><Relationship Id="rId270" Type="http://schemas.openxmlformats.org/officeDocument/2006/relationships/image" Target="../media/image289.jpeg"/><Relationship Id="rId291" Type="http://schemas.openxmlformats.org/officeDocument/2006/relationships/image" Target="../media/image308.jpeg"/><Relationship Id="rId44" Type="http://schemas.openxmlformats.org/officeDocument/2006/relationships/image" Target="../media/image66.jpeg"/><Relationship Id="rId65" Type="http://schemas.openxmlformats.org/officeDocument/2006/relationships/image" Target="../media/image86.jpg"/><Relationship Id="rId86" Type="http://schemas.openxmlformats.org/officeDocument/2006/relationships/image" Target="../media/image106.jpeg"/><Relationship Id="rId130" Type="http://schemas.openxmlformats.org/officeDocument/2006/relationships/image" Target="../media/image150.jpeg"/><Relationship Id="rId151" Type="http://schemas.openxmlformats.org/officeDocument/2006/relationships/image" Target="../media/image170.png"/><Relationship Id="rId172" Type="http://schemas.openxmlformats.org/officeDocument/2006/relationships/image" Target="../media/image191.jpg"/><Relationship Id="rId193" Type="http://schemas.openxmlformats.org/officeDocument/2006/relationships/image" Target="../media/image212.png"/><Relationship Id="rId207" Type="http://schemas.openxmlformats.org/officeDocument/2006/relationships/image" Target="../media/image226.png"/><Relationship Id="rId228" Type="http://schemas.openxmlformats.org/officeDocument/2006/relationships/image" Target="../media/image247.jpeg"/><Relationship Id="rId249" Type="http://schemas.openxmlformats.org/officeDocument/2006/relationships/image" Target="../media/image268.png"/><Relationship Id="rId13" Type="http://schemas.openxmlformats.org/officeDocument/2006/relationships/image" Target="../media/image35.png"/><Relationship Id="rId109" Type="http://schemas.openxmlformats.org/officeDocument/2006/relationships/image" Target="../media/image129.jpeg"/><Relationship Id="rId260" Type="http://schemas.openxmlformats.org/officeDocument/2006/relationships/image" Target="../media/image279.jpeg"/><Relationship Id="rId281" Type="http://schemas.openxmlformats.org/officeDocument/2006/relationships/image" Target="../media/image299.jpeg"/><Relationship Id="rId34" Type="http://schemas.openxmlformats.org/officeDocument/2006/relationships/image" Target="../media/image56.png"/><Relationship Id="rId55" Type="http://schemas.openxmlformats.org/officeDocument/2006/relationships/image" Target="../media/image77.jpg"/><Relationship Id="rId76" Type="http://schemas.openxmlformats.org/officeDocument/2006/relationships/image" Target="../media/image97.jpg"/><Relationship Id="rId97" Type="http://schemas.openxmlformats.org/officeDocument/2006/relationships/image" Target="../media/image117.jpeg"/><Relationship Id="rId120" Type="http://schemas.openxmlformats.org/officeDocument/2006/relationships/image" Target="../media/image140.png"/><Relationship Id="rId141" Type="http://schemas.openxmlformats.org/officeDocument/2006/relationships/image" Target="../media/image161.png"/><Relationship Id="rId7" Type="http://schemas.openxmlformats.org/officeDocument/2006/relationships/image" Target="../media/image29.png"/><Relationship Id="rId162" Type="http://schemas.openxmlformats.org/officeDocument/2006/relationships/image" Target="../media/image181.jpeg"/><Relationship Id="rId183" Type="http://schemas.openxmlformats.org/officeDocument/2006/relationships/image" Target="../media/image202.jpeg"/><Relationship Id="rId218" Type="http://schemas.openxmlformats.org/officeDocument/2006/relationships/image" Target="../media/image237.jpeg"/><Relationship Id="rId239" Type="http://schemas.openxmlformats.org/officeDocument/2006/relationships/image" Target="../media/image258.png"/><Relationship Id="rId2" Type="http://schemas.openxmlformats.org/officeDocument/2006/relationships/image" Target="../media/image24.png"/><Relationship Id="rId29" Type="http://schemas.openxmlformats.org/officeDocument/2006/relationships/image" Target="../media/image51.png"/><Relationship Id="rId250" Type="http://schemas.openxmlformats.org/officeDocument/2006/relationships/image" Target="../media/image269.jpg"/><Relationship Id="rId255" Type="http://schemas.openxmlformats.org/officeDocument/2006/relationships/image" Target="../media/image274.jpeg"/><Relationship Id="rId271" Type="http://schemas.openxmlformats.org/officeDocument/2006/relationships/image" Target="../media/image290.jpeg"/><Relationship Id="rId276" Type="http://schemas.openxmlformats.org/officeDocument/2006/relationships/image" Target="../media/image294.jpeg"/><Relationship Id="rId292" Type="http://schemas.openxmlformats.org/officeDocument/2006/relationships/image" Target="../media/image309.jpeg"/><Relationship Id="rId297" Type="http://schemas.openxmlformats.org/officeDocument/2006/relationships/image" Target="../media/image314.jpeg"/><Relationship Id="rId24" Type="http://schemas.openxmlformats.org/officeDocument/2006/relationships/image" Target="../media/image46.jpg"/><Relationship Id="rId40" Type="http://schemas.openxmlformats.org/officeDocument/2006/relationships/image" Target="../media/image62.jpeg"/><Relationship Id="rId45" Type="http://schemas.openxmlformats.org/officeDocument/2006/relationships/image" Target="../media/image67.jpg"/><Relationship Id="rId66" Type="http://schemas.openxmlformats.org/officeDocument/2006/relationships/image" Target="../media/image87.jpg"/><Relationship Id="rId87" Type="http://schemas.openxmlformats.org/officeDocument/2006/relationships/image" Target="../media/image107.jpeg"/><Relationship Id="rId110" Type="http://schemas.openxmlformats.org/officeDocument/2006/relationships/image" Target="../media/image130.jpg"/><Relationship Id="rId115" Type="http://schemas.openxmlformats.org/officeDocument/2006/relationships/image" Target="../media/image135.emf"/><Relationship Id="rId131" Type="http://schemas.openxmlformats.org/officeDocument/2006/relationships/image" Target="../media/image151.jpeg"/><Relationship Id="rId136" Type="http://schemas.openxmlformats.org/officeDocument/2006/relationships/image" Target="../media/image156.jpeg"/><Relationship Id="rId157" Type="http://schemas.openxmlformats.org/officeDocument/2006/relationships/image" Target="../media/image176.png"/><Relationship Id="rId178" Type="http://schemas.openxmlformats.org/officeDocument/2006/relationships/image" Target="../media/image197.jpeg"/><Relationship Id="rId301" Type="http://schemas.openxmlformats.org/officeDocument/2006/relationships/image" Target="../media/image318.jpeg"/><Relationship Id="rId61" Type="http://schemas.microsoft.com/office/2007/relationships/hdphoto" Target="../media/hdphoto1.wdp"/><Relationship Id="rId82" Type="http://schemas.openxmlformats.org/officeDocument/2006/relationships/image" Target="../media/image103.png"/><Relationship Id="rId152" Type="http://schemas.openxmlformats.org/officeDocument/2006/relationships/image" Target="../media/image171.png"/><Relationship Id="rId173" Type="http://schemas.openxmlformats.org/officeDocument/2006/relationships/image" Target="../media/image192.jpg"/><Relationship Id="rId194" Type="http://schemas.openxmlformats.org/officeDocument/2006/relationships/image" Target="../media/image213.png"/><Relationship Id="rId199" Type="http://schemas.openxmlformats.org/officeDocument/2006/relationships/image" Target="../media/image218.png"/><Relationship Id="rId203" Type="http://schemas.openxmlformats.org/officeDocument/2006/relationships/image" Target="../media/image222.jpeg"/><Relationship Id="rId208" Type="http://schemas.openxmlformats.org/officeDocument/2006/relationships/image" Target="../media/image227.png"/><Relationship Id="rId229" Type="http://schemas.openxmlformats.org/officeDocument/2006/relationships/image" Target="../media/image248.jpeg"/><Relationship Id="rId19" Type="http://schemas.openxmlformats.org/officeDocument/2006/relationships/image" Target="../media/image41.jpg"/><Relationship Id="rId224" Type="http://schemas.openxmlformats.org/officeDocument/2006/relationships/image" Target="../media/image243.jpeg"/><Relationship Id="rId240" Type="http://schemas.openxmlformats.org/officeDocument/2006/relationships/image" Target="../media/image259.jpeg"/><Relationship Id="rId245" Type="http://schemas.openxmlformats.org/officeDocument/2006/relationships/image" Target="../media/image264.png"/><Relationship Id="rId261" Type="http://schemas.openxmlformats.org/officeDocument/2006/relationships/image" Target="../media/image280.png"/><Relationship Id="rId266" Type="http://schemas.openxmlformats.org/officeDocument/2006/relationships/image" Target="../media/image285.jpg"/><Relationship Id="rId287" Type="http://schemas.openxmlformats.org/officeDocument/2006/relationships/image" Target="../media/image304.jpeg"/><Relationship Id="rId14" Type="http://schemas.openxmlformats.org/officeDocument/2006/relationships/image" Target="../media/image36.jpeg"/><Relationship Id="rId30" Type="http://schemas.openxmlformats.org/officeDocument/2006/relationships/image" Target="../media/image52.jpg"/><Relationship Id="rId35" Type="http://schemas.openxmlformats.org/officeDocument/2006/relationships/image" Target="../media/image57.jpeg"/><Relationship Id="rId56" Type="http://schemas.openxmlformats.org/officeDocument/2006/relationships/image" Target="../media/image78.jpeg"/><Relationship Id="rId77" Type="http://schemas.openxmlformats.org/officeDocument/2006/relationships/image" Target="../media/image98.jpeg"/><Relationship Id="rId100" Type="http://schemas.openxmlformats.org/officeDocument/2006/relationships/image" Target="../media/image120.jpg"/><Relationship Id="rId105" Type="http://schemas.openxmlformats.org/officeDocument/2006/relationships/image" Target="../media/image125.jpg"/><Relationship Id="rId126" Type="http://schemas.openxmlformats.org/officeDocument/2006/relationships/image" Target="../media/image146.png"/><Relationship Id="rId147" Type="http://schemas.openxmlformats.org/officeDocument/2006/relationships/image" Target="../media/image166.jpeg"/><Relationship Id="rId168" Type="http://schemas.openxmlformats.org/officeDocument/2006/relationships/image" Target="../media/image187.png"/><Relationship Id="rId282" Type="http://schemas.openxmlformats.org/officeDocument/2006/relationships/image" Target="../media/image300.jpeg"/><Relationship Id="rId8" Type="http://schemas.openxmlformats.org/officeDocument/2006/relationships/image" Target="../media/image30.png"/><Relationship Id="rId51" Type="http://schemas.openxmlformats.org/officeDocument/2006/relationships/image" Target="../media/image73.jpg"/><Relationship Id="rId72" Type="http://schemas.openxmlformats.org/officeDocument/2006/relationships/image" Target="../media/image93.jpeg"/><Relationship Id="rId93" Type="http://schemas.openxmlformats.org/officeDocument/2006/relationships/image" Target="../media/image113.jpg"/><Relationship Id="rId98" Type="http://schemas.openxmlformats.org/officeDocument/2006/relationships/image" Target="../media/image118.jpeg"/><Relationship Id="rId121" Type="http://schemas.openxmlformats.org/officeDocument/2006/relationships/image" Target="../media/image141.jpeg"/><Relationship Id="rId142" Type="http://schemas.microsoft.com/office/2007/relationships/hdphoto" Target="../media/hdphoto3.wdp"/><Relationship Id="rId163" Type="http://schemas.openxmlformats.org/officeDocument/2006/relationships/image" Target="../media/image182.jpeg"/><Relationship Id="rId184" Type="http://schemas.openxmlformats.org/officeDocument/2006/relationships/image" Target="../media/image203.png"/><Relationship Id="rId189" Type="http://schemas.openxmlformats.org/officeDocument/2006/relationships/image" Target="../media/image208.png"/><Relationship Id="rId219" Type="http://schemas.openxmlformats.org/officeDocument/2006/relationships/image" Target="../media/image238.png"/><Relationship Id="rId3" Type="http://schemas.openxmlformats.org/officeDocument/2006/relationships/image" Target="../media/image25.jpeg"/><Relationship Id="rId214" Type="http://schemas.openxmlformats.org/officeDocument/2006/relationships/image" Target="../media/image233.jpeg"/><Relationship Id="rId230" Type="http://schemas.openxmlformats.org/officeDocument/2006/relationships/image" Target="../media/image249.png"/><Relationship Id="rId235" Type="http://schemas.openxmlformats.org/officeDocument/2006/relationships/image" Target="../media/image254.png"/><Relationship Id="rId251" Type="http://schemas.openxmlformats.org/officeDocument/2006/relationships/image" Target="../media/image270.png"/><Relationship Id="rId256" Type="http://schemas.openxmlformats.org/officeDocument/2006/relationships/image" Target="../media/image275.jpeg"/><Relationship Id="rId277" Type="http://schemas.openxmlformats.org/officeDocument/2006/relationships/image" Target="../media/image295.jpeg"/><Relationship Id="rId298" Type="http://schemas.openxmlformats.org/officeDocument/2006/relationships/image" Target="../media/image315.jpeg"/><Relationship Id="rId25" Type="http://schemas.openxmlformats.org/officeDocument/2006/relationships/image" Target="../media/image47.jpeg"/><Relationship Id="rId46" Type="http://schemas.openxmlformats.org/officeDocument/2006/relationships/image" Target="../media/image68.jpeg"/><Relationship Id="rId67" Type="http://schemas.openxmlformats.org/officeDocument/2006/relationships/image" Target="../media/image88.png"/><Relationship Id="rId116" Type="http://schemas.openxmlformats.org/officeDocument/2006/relationships/image" Target="../media/image136.png"/><Relationship Id="rId137" Type="http://schemas.openxmlformats.org/officeDocument/2006/relationships/image" Target="../media/image157.png"/><Relationship Id="rId158" Type="http://schemas.openxmlformats.org/officeDocument/2006/relationships/image" Target="../media/image177.jpeg"/><Relationship Id="rId272" Type="http://schemas.openxmlformats.org/officeDocument/2006/relationships/image" Target="../media/image291.jpeg"/><Relationship Id="rId293" Type="http://schemas.openxmlformats.org/officeDocument/2006/relationships/image" Target="../media/image310.png"/><Relationship Id="rId302" Type="http://schemas.openxmlformats.org/officeDocument/2006/relationships/image" Target="../media/image319.jpeg"/><Relationship Id="rId20" Type="http://schemas.openxmlformats.org/officeDocument/2006/relationships/image" Target="../media/image42.jpeg"/><Relationship Id="rId41" Type="http://schemas.openxmlformats.org/officeDocument/2006/relationships/image" Target="../media/image63.jpeg"/><Relationship Id="rId62" Type="http://schemas.openxmlformats.org/officeDocument/2006/relationships/image" Target="../media/image83.png"/><Relationship Id="rId83" Type="http://schemas.openxmlformats.org/officeDocument/2006/relationships/image" Target="../media/image104.png"/><Relationship Id="rId88" Type="http://schemas.openxmlformats.org/officeDocument/2006/relationships/image" Target="../media/image108.jpg"/><Relationship Id="rId111" Type="http://schemas.openxmlformats.org/officeDocument/2006/relationships/image" Target="../media/image131.jpeg"/><Relationship Id="rId132" Type="http://schemas.openxmlformats.org/officeDocument/2006/relationships/image" Target="../media/image152.png"/><Relationship Id="rId153" Type="http://schemas.openxmlformats.org/officeDocument/2006/relationships/image" Target="../media/image172.png"/><Relationship Id="rId174" Type="http://schemas.openxmlformats.org/officeDocument/2006/relationships/image" Target="../media/image193.jpeg"/><Relationship Id="rId179" Type="http://schemas.openxmlformats.org/officeDocument/2006/relationships/image" Target="../media/image198.png"/><Relationship Id="rId195" Type="http://schemas.openxmlformats.org/officeDocument/2006/relationships/image" Target="../media/image214.png"/><Relationship Id="rId209" Type="http://schemas.openxmlformats.org/officeDocument/2006/relationships/image" Target="../media/image228.png"/><Relationship Id="rId190" Type="http://schemas.openxmlformats.org/officeDocument/2006/relationships/image" Target="../media/image209.jpeg"/><Relationship Id="rId204" Type="http://schemas.openxmlformats.org/officeDocument/2006/relationships/image" Target="../media/image223.jpeg"/><Relationship Id="rId220" Type="http://schemas.openxmlformats.org/officeDocument/2006/relationships/image" Target="../media/image239.jpeg"/><Relationship Id="rId225" Type="http://schemas.openxmlformats.org/officeDocument/2006/relationships/image" Target="../media/image244.png"/><Relationship Id="rId241" Type="http://schemas.openxmlformats.org/officeDocument/2006/relationships/image" Target="../media/image260.jpeg"/><Relationship Id="rId246" Type="http://schemas.openxmlformats.org/officeDocument/2006/relationships/image" Target="../media/image265.jpg"/><Relationship Id="rId267" Type="http://schemas.openxmlformats.org/officeDocument/2006/relationships/image" Target="../media/image286.jpg"/><Relationship Id="rId288" Type="http://schemas.openxmlformats.org/officeDocument/2006/relationships/image" Target="../media/image305.jpeg"/><Relationship Id="rId15" Type="http://schemas.openxmlformats.org/officeDocument/2006/relationships/image" Target="../media/image37.png"/><Relationship Id="rId36" Type="http://schemas.openxmlformats.org/officeDocument/2006/relationships/image" Target="../media/image58.jpeg"/><Relationship Id="rId57" Type="http://schemas.openxmlformats.org/officeDocument/2006/relationships/image" Target="../media/image79.jpeg"/><Relationship Id="rId106" Type="http://schemas.openxmlformats.org/officeDocument/2006/relationships/image" Target="../media/image126.jpeg"/><Relationship Id="rId127" Type="http://schemas.openxmlformats.org/officeDocument/2006/relationships/image" Target="../media/image147.png"/><Relationship Id="rId262" Type="http://schemas.openxmlformats.org/officeDocument/2006/relationships/image" Target="../media/image281.jpeg"/><Relationship Id="rId283" Type="http://schemas.openxmlformats.org/officeDocument/2006/relationships/image" Target="../media/image301.jpeg"/><Relationship Id="rId10" Type="http://schemas.openxmlformats.org/officeDocument/2006/relationships/image" Target="../media/image32.png"/><Relationship Id="rId31" Type="http://schemas.openxmlformats.org/officeDocument/2006/relationships/image" Target="../media/image53.jpeg"/><Relationship Id="rId52" Type="http://schemas.openxmlformats.org/officeDocument/2006/relationships/image" Target="../media/image74.jpg"/><Relationship Id="rId73" Type="http://schemas.openxmlformats.org/officeDocument/2006/relationships/image" Target="../media/image94.jpeg"/><Relationship Id="rId78" Type="http://schemas.openxmlformats.org/officeDocument/2006/relationships/image" Target="../media/image99.jpg"/><Relationship Id="rId94" Type="http://schemas.openxmlformats.org/officeDocument/2006/relationships/image" Target="../media/image114.jpeg"/><Relationship Id="rId99" Type="http://schemas.openxmlformats.org/officeDocument/2006/relationships/image" Target="../media/image119.jpeg"/><Relationship Id="rId101" Type="http://schemas.openxmlformats.org/officeDocument/2006/relationships/image" Target="../media/image121.png"/><Relationship Id="rId122" Type="http://schemas.openxmlformats.org/officeDocument/2006/relationships/image" Target="../media/image142.png"/><Relationship Id="rId143" Type="http://schemas.openxmlformats.org/officeDocument/2006/relationships/image" Target="../media/image162.png"/><Relationship Id="rId148" Type="http://schemas.openxmlformats.org/officeDocument/2006/relationships/image" Target="../media/image167.jpeg"/><Relationship Id="rId164" Type="http://schemas.openxmlformats.org/officeDocument/2006/relationships/image" Target="../media/image183.png"/><Relationship Id="rId169" Type="http://schemas.openxmlformats.org/officeDocument/2006/relationships/image" Target="../media/image188.jpeg"/><Relationship Id="rId185" Type="http://schemas.openxmlformats.org/officeDocument/2006/relationships/image" Target="../media/image204.png"/><Relationship Id="rId4" Type="http://schemas.openxmlformats.org/officeDocument/2006/relationships/image" Target="../media/image26.jpeg"/><Relationship Id="rId9" Type="http://schemas.openxmlformats.org/officeDocument/2006/relationships/image" Target="../media/image31.png"/><Relationship Id="rId180" Type="http://schemas.openxmlformats.org/officeDocument/2006/relationships/image" Target="../media/image199.png"/><Relationship Id="rId210" Type="http://schemas.openxmlformats.org/officeDocument/2006/relationships/image" Target="../media/image229.jpeg"/><Relationship Id="rId215" Type="http://schemas.openxmlformats.org/officeDocument/2006/relationships/image" Target="../media/image234.png"/><Relationship Id="rId236" Type="http://schemas.openxmlformats.org/officeDocument/2006/relationships/image" Target="../media/image255.png"/><Relationship Id="rId257" Type="http://schemas.openxmlformats.org/officeDocument/2006/relationships/image" Target="../media/image276.png"/><Relationship Id="rId278" Type="http://schemas.openxmlformats.org/officeDocument/2006/relationships/image" Target="../media/image296.jpeg"/><Relationship Id="rId26" Type="http://schemas.openxmlformats.org/officeDocument/2006/relationships/image" Target="../media/image48.png"/><Relationship Id="rId231" Type="http://schemas.openxmlformats.org/officeDocument/2006/relationships/image" Target="../media/image250.png"/><Relationship Id="rId252" Type="http://schemas.openxmlformats.org/officeDocument/2006/relationships/image" Target="../media/image271.jpeg"/><Relationship Id="rId273" Type="http://schemas.openxmlformats.org/officeDocument/2006/relationships/image" Target="../media/image292.jpeg"/><Relationship Id="rId294" Type="http://schemas.openxmlformats.org/officeDocument/2006/relationships/image" Target="../media/image311.jpeg"/><Relationship Id="rId47" Type="http://schemas.openxmlformats.org/officeDocument/2006/relationships/image" Target="../media/image69.jpeg"/><Relationship Id="rId68" Type="http://schemas.openxmlformats.org/officeDocument/2006/relationships/image" Target="../media/image89.jpeg"/><Relationship Id="rId89" Type="http://schemas.openxmlformats.org/officeDocument/2006/relationships/image" Target="../media/image109.jpeg"/><Relationship Id="rId112" Type="http://schemas.openxmlformats.org/officeDocument/2006/relationships/image" Target="../media/image132.jpeg"/><Relationship Id="rId133" Type="http://schemas.openxmlformats.org/officeDocument/2006/relationships/image" Target="../media/image153.jpeg"/><Relationship Id="rId154" Type="http://schemas.openxmlformats.org/officeDocument/2006/relationships/image" Target="../media/image173.png"/><Relationship Id="rId175" Type="http://schemas.openxmlformats.org/officeDocument/2006/relationships/image" Target="../media/image194.jpg"/><Relationship Id="rId196" Type="http://schemas.openxmlformats.org/officeDocument/2006/relationships/image" Target="../media/image215.png"/><Relationship Id="rId200" Type="http://schemas.openxmlformats.org/officeDocument/2006/relationships/image" Target="../media/image219.png"/><Relationship Id="rId16" Type="http://schemas.openxmlformats.org/officeDocument/2006/relationships/image" Target="../media/image38.jpeg"/><Relationship Id="rId221" Type="http://schemas.openxmlformats.org/officeDocument/2006/relationships/image" Target="../media/image240.png"/><Relationship Id="rId242" Type="http://schemas.openxmlformats.org/officeDocument/2006/relationships/image" Target="../media/image261.jpeg"/><Relationship Id="rId263" Type="http://schemas.openxmlformats.org/officeDocument/2006/relationships/image" Target="../media/image282.jpeg"/><Relationship Id="rId284" Type="http://schemas.openxmlformats.org/officeDocument/2006/relationships/image" Target="../media/image302.jpeg"/><Relationship Id="rId37" Type="http://schemas.openxmlformats.org/officeDocument/2006/relationships/image" Target="../media/image59.jpeg"/><Relationship Id="rId58" Type="http://schemas.openxmlformats.org/officeDocument/2006/relationships/image" Target="../media/image80.jpg"/><Relationship Id="rId79" Type="http://schemas.openxmlformats.org/officeDocument/2006/relationships/image" Target="../media/image100.jpeg"/><Relationship Id="rId102" Type="http://schemas.openxmlformats.org/officeDocument/2006/relationships/image" Target="../media/image122.jpeg"/><Relationship Id="rId123" Type="http://schemas.openxmlformats.org/officeDocument/2006/relationships/image" Target="../media/image143.jpeg"/><Relationship Id="rId144" Type="http://schemas.openxmlformats.org/officeDocument/2006/relationships/image" Target="../media/image163.jpeg"/><Relationship Id="rId90" Type="http://schemas.openxmlformats.org/officeDocument/2006/relationships/image" Target="../media/image110.jpeg"/><Relationship Id="rId165" Type="http://schemas.openxmlformats.org/officeDocument/2006/relationships/image" Target="../media/image184.jpg"/><Relationship Id="rId186" Type="http://schemas.openxmlformats.org/officeDocument/2006/relationships/image" Target="../media/image205.png"/><Relationship Id="rId211" Type="http://schemas.openxmlformats.org/officeDocument/2006/relationships/image" Target="../media/image230.jpeg"/><Relationship Id="rId232" Type="http://schemas.openxmlformats.org/officeDocument/2006/relationships/image" Target="../media/image251.png"/><Relationship Id="rId253" Type="http://schemas.openxmlformats.org/officeDocument/2006/relationships/image" Target="../media/image272.jpeg"/><Relationship Id="rId274" Type="http://schemas.openxmlformats.org/officeDocument/2006/relationships/image" Target="../media/image293.jpeg"/><Relationship Id="rId295" Type="http://schemas.openxmlformats.org/officeDocument/2006/relationships/image" Target="../media/image312.jpeg"/><Relationship Id="rId27" Type="http://schemas.openxmlformats.org/officeDocument/2006/relationships/image" Target="../media/image49.png"/><Relationship Id="rId48" Type="http://schemas.openxmlformats.org/officeDocument/2006/relationships/image" Target="../media/image70.png"/><Relationship Id="rId69" Type="http://schemas.openxmlformats.org/officeDocument/2006/relationships/image" Target="../media/image90.jpeg"/><Relationship Id="rId113" Type="http://schemas.openxmlformats.org/officeDocument/2006/relationships/image" Target="../media/image133.jpeg"/><Relationship Id="rId134" Type="http://schemas.openxmlformats.org/officeDocument/2006/relationships/image" Target="../media/image154.jpeg"/><Relationship Id="rId80" Type="http://schemas.openxmlformats.org/officeDocument/2006/relationships/image" Target="../media/image101.jpeg"/><Relationship Id="rId155" Type="http://schemas.openxmlformats.org/officeDocument/2006/relationships/image" Target="../media/image174.jpg"/><Relationship Id="rId176" Type="http://schemas.openxmlformats.org/officeDocument/2006/relationships/image" Target="../media/image195.jpeg"/><Relationship Id="rId197" Type="http://schemas.openxmlformats.org/officeDocument/2006/relationships/image" Target="../media/image216.png"/><Relationship Id="rId201" Type="http://schemas.openxmlformats.org/officeDocument/2006/relationships/image" Target="../media/image220.png"/><Relationship Id="rId222" Type="http://schemas.openxmlformats.org/officeDocument/2006/relationships/image" Target="../media/image241.jpg"/><Relationship Id="rId243" Type="http://schemas.openxmlformats.org/officeDocument/2006/relationships/image" Target="../media/image262.jpeg"/><Relationship Id="rId264" Type="http://schemas.openxmlformats.org/officeDocument/2006/relationships/image" Target="../media/image283.jpeg"/><Relationship Id="rId285" Type="http://schemas.openxmlformats.org/officeDocument/2006/relationships/image" Target="../media/image2.jpeg"/><Relationship Id="rId17" Type="http://schemas.openxmlformats.org/officeDocument/2006/relationships/image" Target="../media/image39.jpeg"/><Relationship Id="rId38" Type="http://schemas.openxmlformats.org/officeDocument/2006/relationships/image" Target="../media/image60.jpeg"/><Relationship Id="rId59" Type="http://schemas.openxmlformats.org/officeDocument/2006/relationships/image" Target="../media/image81.jpeg"/><Relationship Id="rId103" Type="http://schemas.openxmlformats.org/officeDocument/2006/relationships/image" Target="../media/image123.jpeg"/><Relationship Id="rId124" Type="http://schemas.openxmlformats.org/officeDocument/2006/relationships/image" Target="../media/image144.jpeg"/><Relationship Id="rId70" Type="http://schemas.openxmlformats.org/officeDocument/2006/relationships/image" Target="../media/image91.jpeg"/><Relationship Id="rId91" Type="http://schemas.openxmlformats.org/officeDocument/2006/relationships/image" Target="../media/image111.jpeg"/><Relationship Id="rId145" Type="http://schemas.openxmlformats.org/officeDocument/2006/relationships/image" Target="../media/image164.jpeg"/><Relationship Id="rId166" Type="http://schemas.openxmlformats.org/officeDocument/2006/relationships/image" Target="../media/image185.jpeg"/><Relationship Id="rId187" Type="http://schemas.openxmlformats.org/officeDocument/2006/relationships/image" Target="../media/image206.png"/><Relationship Id="rId1" Type="http://schemas.openxmlformats.org/officeDocument/2006/relationships/image" Target="../media/image23.jpeg"/><Relationship Id="rId212" Type="http://schemas.openxmlformats.org/officeDocument/2006/relationships/image" Target="../media/image231.png"/><Relationship Id="rId233" Type="http://schemas.openxmlformats.org/officeDocument/2006/relationships/image" Target="../media/image252.png"/><Relationship Id="rId254" Type="http://schemas.openxmlformats.org/officeDocument/2006/relationships/image" Target="../media/image273.jpeg"/><Relationship Id="rId28" Type="http://schemas.openxmlformats.org/officeDocument/2006/relationships/image" Target="../media/image50.emf"/><Relationship Id="rId49" Type="http://schemas.openxmlformats.org/officeDocument/2006/relationships/image" Target="../media/image71.jpeg"/><Relationship Id="rId114" Type="http://schemas.openxmlformats.org/officeDocument/2006/relationships/image" Target="../media/image134.jpeg"/><Relationship Id="rId275" Type="http://schemas.openxmlformats.org/officeDocument/2006/relationships/image" Target="../media/image4.jpeg"/><Relationship Id="rId296" Type="http://schemas.openxmlformats.org/officeDocument/2006/relationships/image" Target="../media/image313.png"/><Relationship Id="rId300" Type="http://schemas.openxmlformats.org/officeDocument/2006/relationships/image" Target="../media/image317.jpeg"/><Relationship Id="rId60" Type="http://schemas.openxmlformats.org/officeDocument/2006/relationships/image" Target="../media/image82.jpeg"/><Relationship Id="rId81" Type="http://schemas.openxmlformats.org/officeDocument/2006/relationships/image" Target="../media/image102.jpeg"/><Relationship Id="rId135" Type="http://schemas.openxmlformats.org/officeDocument/2006/relationships/image" Target="../media/image155.jpeg"/><Relationship Id="rId156" Type="http://schemas.openxmlformats.org/officeDocument/2006/relationships/image" Target="../media/image175.png"/><Relationship Id="rId177" Type="http://schemas.openxmlformats.org/officeDocument/2006/relationships/image" Target="../media/image196.jpeg"/><Relationship Id="rId198" Type="http://schemas.openxmlformats.org/officeDocument/2006/relationships/image" Target="../media/image217.png"/><Relationship Id="rId202" Type="http://schemas.openxmlformats.org/officeDocument/2006/relationships/image" Target="../media/image221.jpeg"/><Relationship Id="rId223" Type="http://schemas.openxmlformats.org/officeDocument/2006/relationships/image" Target="../media/image242.png"/><Relationship Id="rId244" Type="http://schemas.openxmlformats.org/officeDocument/2006/relationships/image" Target="../media/image263.png"/><Relationship Id="rId18" Type="http://schemas.openxmlformats.org/officeDocument/2006/relationships/image" Target="../media/image40.jpeg"/><Relationship Id="rId39" Type="http://schemas.openxmlformats.org/officeDocument/2006/relationships/image" Target="../media/image61.jpeg"/><Relationship Id="rId265" Type="http://schemas.openxmlformats.org/officeDocument/2006/relationships/image" Target="../media/image284.png"/><Relationship Id="rId286" Type="http://schemas.openxmlformats.org/officeDocument/2006/relationships/image" Target="../media/image303.jpeg"/><Relationship Id="rId50" Type="http://schemas.openxmlformats.org/officeDocument/2006/relationships/image" Target="../media/image72.jpeg"/><Relationship Id="rId104" Type="http://schemas.openxmlformats.org/officeDocument/2006/relationships/image" Target="../media/image124.jpeg"/><Relationship Id="rId125" Type="http://schemas.openxmlformats.org/officeDocument/2006/relationships/image" Target="../media/image145.png"/><Relationship Id="rId146" Type="http://schemas.openxmlformats.org/officeDocument/2006/relationships/image" Target="../media/image165.jpeg"/><Relationship Id="rId167" Type="http://schemas.openxmlformats.org/officeDocument/2006/relationships/image" Target="../media/image186.jpeg"/><Relationship Id="rId188" Type="http://schemas.openxmlformats.org/officeDocument/2006/relationships/image" Target="../media/image207.png"/><Relationship Id="rId71" Type="http://schemas.openxmlformats.org/officeDocument/2006/relationships/image" Target="../media/image92.jpeg"/><Relationship Id="rId92" Type="http://schemas.openxmlformats.org/officeDocument/2006/relationships/image" Target="../media/image112.jpeg"/><Relationship Id="rId213" Type="http://schemas.openxmlformats.org/officeDocument/2006/relationships/image" Target="../media/image232.png"/><Relationship Id="rId234" Type="http://schemas.openxmlformats.org/officeDocument/2006/relationships/image" Target="../media/image253.png"/></Relationships>
</file>

<file path=xl/drawings/_rels/drawing5.xml.rels><?xml version="1.0" encoding="UTF-8" standalone="yes"?>
<Relationships xmlns="http://schemas.openxmlformats.org/package/2006/relationships"><Relationship Id="rId117" Type="http://schemas.openxmlformats.org/officeDocument/2006/relationships/image" Target="../media/image433.jpeg"/><Relationship Id="rId21" Type="http://schemas.openxmlformats.org/officeDocument/2006/relationships/image" Target="../media/image342.jpeg"/><Relationship Id="rId42" Type="http://schemas.openxmlformats.org/officeDocument/2006/relationships/image" Target="../media/image361.jpg"/><Relationship Id="rId47" Type="http://schemas.openxmlformats.org/officeDocument/2006/relationships/image" Target="../media/image366.jpg"/><Relationship Id="rId63" Type="http://schemas.openxmlformats.org/officeDocument/2006/relationships/image" Target="../media/image380.jpg"/><Relationship Id="rId68" Type="http://schemas.openxmlformats.org/officeDocument/2006/relationships/image" Target="../media/image385.jpeg"/><Relationship Id="rId84" Type="http://schemas.openxmlformats.org/officeDocument/2006/relationships/image" Target="../media/image400.jpeg"/><Relationship Id="rId89" Type="http://schemas.openxmlformats.org/officeDocument/2006/relationships/image" Target="../media/image405.jpg"/><Relationship Id="rId112" Type="http://schemas.openxmlformats.org/officeDocument/2006/relationships/image" Target="../media/image428.jpg"/><Relationship Id="rId133" Type="http://schemas.openxmlformats.org/officeDocument/2006/relationships/image" Target="../media/image449.jpeg"/><Relationship Id="rId138" Type="http://schemas.openxmlformats.org/officeDocument/2006/relationships/image" Target="../media/image454.png"/><Relationship Id="rId154" Type="http://schemas.openxmlformats.org/officeDocument/2006/relationships/image" Target="../media/image470.jpeg"/><Relationship Id="rId159" Type="http://schemas.openxmlformats.org/officeDocument/2006/relationships/image" Target="../media/image475.jpeg"/><Relationship Id="rId175" Type="http://schemas.openxmlformats.org/officeDocument/2006/relationships/image" Target="../media/image490.png"/><Relationship Id="rId170" Type="http://schemas.openxmlformats.org/officeDocument/2006/relationships/image" Target="../media/image485.png"/><Relationship Id="rId191" Type="http://schemas.openxmlformats.org/officeDocument/2006/relationships/image" Target="../media/image506.jpeg"/><Relationship Id="rId196" Type="http://schemas.openxmlformats.org/officeDocument/2006/relationships/image" Target="../media/image511.jpeg"/><Relationship Id="rId16" Type="http://schemas.openxmlformats.org/officeDocument/2006/relationships/image" Target="../media/image337.jpg"/><Relationship Id="rId107" Type="http://schemas.openxmlformats.org/officeDocument/2006/relationships/image" Target="../media/image423.jpeg"/><Relationship Id="rId11" Type="http://schemas.openxmlformats.org/officeDocument/2006/relationships/image" Target="../media/image332.jpeg"/><Relationship Id="rId32" Type="http://schemas.openxmlformats.org/officeDocument/2006/relationships/image" Target="../media/image110.jpeg"/><Relationship Id="rId37" Type="http://schemas.openxmlformats.org/officeDocument/2006/relationships/image" Target="../media/image357.jpeg"/><Relationship Id="rId53" Type="http://schemas.openxmlformats.org/officeDocument/2006/relationships/image" Target="../media/image372.jpeg"/><Relationship Id="rId58" Type="http://schemas.openxmlformats.org/officeDocument/2006/relationships/image" Target="../media/image376.jpeg"/><Relationship Id="rId74" Type="http://schemas.openxmlformats.org/officeDocument/2006/relationships/image" Target="../media/image390.jpeg"/><Relationship Id="rId79" Type="http://schemas.openxmlformats.org/officeDocument/2006/relationships/image" Target="../media/image395.jpeg"/><Relationship Id="rId102" Type="http://schemas.openxmlformats.org/officeDocument/2006/relationships/image" Target="../media/image418.jpeg"/><Relationship Id="rId123" Type="http://schemas.openxmlformats.org/officeDocument/2006/relationships/image" Target="../media/image439.png"/><Relationship Id="rId128" Type="http://schemas.openxmlformats.org/officeDocument/2006/relationships/image" Target="../media/image444.jpeg"/><Relationship Id="rId144" Type="http://schemas.openxmlformats.org/officeDocument/2006/relationships/image" Target="../media/image460.jpeg"/><Relationship Id="rId149" Type="http://schemas.openxmlformats.org/officeDocument/2006/relationships/image" Target="../media/image465.jpeg"/><Relationship Id="rId5" Type="http://schemas.openxmlformats.org/officeDocument/2006/relationships/image" Target="../media/image326.png"/><Relationship Id="rId90" Type="http://schemas.openxmlformats.org/officeDocument/2006/relationships/image" Target="../media/image406.png"/><Relationship Id="rId95" Type="http://schemas.openxmlformats.org/officeDocument/2006/relationships/image" Target="../media/image411.jpeg"/><Relationship Id="rId160" Type="http://schemas.openxmlformats.org/officeDocument/2006/relationships/image" Target="../media/image122.jpeg"/><Relationship Id="rId165" Type="http://schemas.openxmlformats.org/officeDocument/2006/relationships/image" Target="../media/image480.jpeg"/><Relationship Id="rId181" Type="http://schemas.openxmlformats.org/officeDocument/2006/relationships/image" Target="../media/image496.jpeg"/><Relationship Id="rId186" Type="http://schemas.openxmlformats.org/officeDocument/2006/relationships/image" Target="../media/image501.png"/><Relationship Id="rId22" Type="http://schemas.openxmlformats.org/officeDocument/2006/relationships/image" Target="../media/image343.jpeg"/><Relationship Id="rId27" Type="http://schemas.openxmlformats.org/officeDocument/2006/relationships/image" Target="../media/image348.jpeg"/><Relationship Id="rId43" Type="http://schemas.openxmlformats.org/officeDocument/2006/relationships/image" Target="../media/image362.jpeg"/><Relationship Id="rId48" Type="http://schemas.openxmlformats.org/officeDocument/2006/relationships/image" Target="../media/image367.jpeg"/><Relationship Id="rId64" Type="http://schemas.openxmlformats.org/officeDocument/2006/relationships/image" Target="../media/image381.jpg"/><Relationship Id="rId69" Type="http://schemas.openxmlformats.org/officeDocument/2006/relationships/image" Target="../media/image386.jpg"/><Relationship Id="rId113" Type="http://schemas.openxmlformats.org/officeDocument/2006/relationships/image" Target="../media/image429.jpg"/><Relationship Id="rId118" Type="http://schemas.openxmlformats.org/officeDocument/2006/relationships/image" Target="../media/image434.jpeg"/><Relationship Id="rId134" Type="http://schemas.openxmlformats.org/officeDocument/2006/relationships/image" Target="../media/image450.jpeg"/><Relationship Id="rId139" Type="http://schemas.openxmlformats.org/officeDocument/2006/relationships/image" Target="../media/image455.jpeg"/><Relationship Id="rId80" Type="http://schemas.openxmlformats.org/officeDocument/2006/relationships/image" Target="../media/image396.png"/><Relationship Id="rId85" Type="http://schemas.openxmlformats.org/officeDocument/2006/relationships/image" Target="../media/image401.jpeg"/><Relationship Id="rId150" Type="http://schemas.openxmlformats.org/officeDocument/2006/relationships/image" Target="../media/image466.jpeg"/><Relationship Id="rId155" Type="http://schemas.openxmlformats.org/officeDocument/2006/relationships/image" Target="../media/image471.png"/><Relationship Id="rId171" Type="http://schemas.openxmlformats.org/officeDocument/2006/relationships/image" Target="../media/image486.jpeg"/><Relationship Id="rId176" Type="http://schemas.openxmlformats.org/officeDocument/2006/relationships/image" Target="../media/image491.png"/><Relationship Id="rId192" Type="http://schemas.openxmlformats.org/officeDocument/2006/relationships/image" Target="../media/image507.png"/><Relationship Id="rId12" Type="http://schemas.openxmlformats.org/officeDocument/2006/relationships/image" Target="../media/image333.jpeg"/><Relationship Id="rId17" Type="http://schemas.openxmlformats.org/officeDocument/2006/relationships/image" Target="../media/image338.png"/><Relationship Id="rId33" Type="http://schemas.openxmlformats.org/officeDocument/2006/relationships/image" Target="../media/image353.jpg"/><Relationship Id="rId38" Type="http://schemas.openxmlformats.org/officeDocument/2006/relationships/image" Target="../media/image358.jpeg"/><Relationship Id="rId59" Type="http://schemas.openxmlformats.org/officeDocument/2006/relationships/image" Target="../media/image377.jpeg"/><Relationship Id="rId103" Type="http://schemas.openxmlformats.org/officeDocument/2006/relationships/image" Target="../media/image419.jpeg"/><Relationship Id="rId108" Type="http://schemas.openxmlformats.org/officeDocument/2006/relationships/image" Target="../media/image424.jpeg"/><Relationship Id="rId124" Type="http://schemas.openxmlformats.org/officeDocument/2006/relationships/image" Target="../media/image440.png"/><Relationship Id="rId129" Type="http://schemas.openxmlformats.org/officeDocument/2006/relationships/image" Target="../media/image445.png"/><Relationship Id="rId54" Type="http://schemas.openxmlformats.org/officeDocument/2006/relationships/image" Target="../media/image373.jpeg"/><Relationship Id="rId70" Type="http://schemas.openxmlformats.org/officeDocument/2006/relationships/image" Target="../media/image387.jpg"/><Relationship Id="rId75" Type="http://schemas.openxmlformats.org/officeDocument/2006/relationships/image" Target="../media/image391.jpeg"/><Relationship Id="rId91" Type="http://schemas.openxmlformats.org/officeDocument/2006/relationships/image" Target="../media/image407.jpeg"/><Relationship Id="rId96" Type="http://schemas.openxmlformats.org/officeDocument/2006/relationships/image" Target="../media/image412.jpeg"/><Relationship Id="rId140" Type="http://schemas.openxmlformats.org/officeDocument/2006/relationships/image" Target="../media/image456.jpg"/><Relationship Id="rId145" Type="http://schemas.openxmlformats.org/officeDocument/2006/relationships/image" Target="../media/image461.jpeg"/><Relationship Id="rId161" Type="http://schemas.openxmlformats.org/officeDocument/2006/relationships/image" Target="../media/image476.jpeg"/><Relationship Id="rId166" Type="http://schemas.openxmlformats.org/officeDocument/2006/relationships/image" Target="../media/image481.png"/><Relationship Id="rId182" Type="http://schemas.openxmlformats.org/officeDocument/2006/relationships/image" Target="../media/image497.jpeg"/><Relationship Id="rId187" Type="http://schemas.openxmlformats.org/officeDocument/2006/relationships/image" Target="../media/image502.png"/><Relationship Id="rId1" Type="http://schemas.openxmlformats.org/officeDocument/2006/relationships/image" Target="../media/image322.jpeg"/><Relationship Id="rId6" Type="http://schemas.openxmlformats.org/officeDocument/2006/relationships/image" Target="../media/image327.png"/><Relationship Id="rId23" Type="http://schemas.openxmlformats.org/officeDocument/2006/relationships/image" Target="../media/image344.jpeg"/><Relationship Id="rId28" Type="http://schemas.openxmlformats.org/officeDocument/2006/relationships/image" Target="../media/image349.jpeg"/><Relationship Id="rId49" Type="http://schemas.openxmlformats.org/officeDocument/2006/relationships/image" Target="../media/image368.jpg"/><Relationship Id="rId114" Type="http://schemas.openxmlformats.org/officeDocument/2006/relationships/image" Target="../media/image430.png"/><Relationship Id="rId119" Type="http://schemas.openxmlformats.org/officeDocument/2006/relationships/image" Target="../media/image435.png"/><Relationship Id="rId44" Type="http://schemas.openxmlformats.org/officeDocument/2006/relationships/image" Target="../media/image363.jpg"/><Relationship Id="rId60" Type="http://schemas.openxmlformats.org/officeDocument/2006/relationships/image" Target="../media/image247.jpeg"/><Relationship Id="rId65" Type="http://schemas.openxmlformats.org/officeDocument/2006/relationships/image" Target="../media/image382.jpg"/><Relationship Id="rId81" Type="http://schemas.openxmlformats.org/officeDocument/2006/relationships/image" Target="../media/image397.png"/><Relationship Id="rId86" Type="http://schemas.openxmlformats.org/officeDocument/2006/relationships/image" Target="../media/image402.jpeg"/><Relationship Id="rId130" Type="http://schemas.openxmlformats.org/officeDocument/2006/relationships/image" Target="../media/image446.jpeg"/><Relationship Id="rId135" Type="http://schemas.openxmlformats.org/officeDocument/2006/relationships/image" Target="../media/image451.jpeg"/><Relationship Id="rId151" Type="http://schemas.openxmlformats.org/officeDocument/2006/relationships/image" Target="../media/image467.jpg"/><Relationship Id="rId156" Type="http://schemas.openxmlformats.org/officeDocument/2006/relationships/image" Target="../media/image472.png"/><Relationship Id="rId177" Type="http://schemas.openxmlformats.org/officeDocument/2006/relationships/image" Target="../media/image492.png"/><Relationship Id="rId172" Type="http://schemas.openxmlformats.org/officeDocument/2006/relationships/image" Target="../media/image487.jpg"/><Relationship Id="rId193" Type="http://schemas.openxmlformats.org/officeDocument/2006/relationships/image" Target="../media/image508.png"/><Relationship Id="rId13" Type="http://schemas.openxmlformats.org/officeDocument/2006/relationships/image" Target="../media/image334.jpg"/><Relationship Id="rId18" Type="http://schemas.openxmlformats.org/officeDocument/2006/relationships/image" Target="../media/image339.jpeg"/><Relationship Id="rId39" Type="http://schemas.openxmlformats.org/officeDocument/2006/relationships/image" Target="../media/image359.jpeg"/><Relationship Id="rId109" Type="http://schemas.openxmlformats.org/officeDocument/2006/relationships/image" Target="../media/image425.jpeg"/><Relationship Id="rId34" Type="http://schemas.openxmlformats.org/officeDocument/2006/relationships/image" Target="../media/image354.jpeg"/><Relationship Id="rId50" Type="http://schemas.openxmlformats.org/officeDocument/2006/relationships/image" Target="../media/image369.jpg"/><Relationship Id="rId55" Type="http://schemas.openxmlformats.org/officeDocument/2006/relationships/image" Target="../media/image374.jpeg"/><Relationship Id="rId76" Type="http://schemas.openxmlformats.org/officeDocument/2006/relationships/image" Target="../media/image392.jpeg"/><Relationship Id="rId97" Type="http://schemas.openxmlformats.org/officeDocument/2006/relationships/image" Target="../media/image413.jpeg"/><Relationship Id="rId104" Type="http://schemas.openxmlformats.org/officeDocument/2006/relationships/image" Target="../media/image420.jpeg"/><Relationship Id="rId120" Type="http://schemas.openxmlformats.org/officeDocument/2006/relationships/image" Target="../media/image436.png"/><Relationship Id="rId125" Type="http://schemas.openxmlformats.org/officeDocument/2006/relationships/image" Target="../media/image441.png"/><Relationship Id="rId141" Type="http://schemas.openxmlformats.org/officeDocument/2006/relationships/image" Target="../media/image457.jpg"/><Relationship Id="rId146" Type="http://schemas.openxmlformats.org/officeDocument/2006/relationships/image" Target="../media/image462.jpg"/><Relationship Id="rId167" Type="http://schemas.openxmlformats.org/officeDocument/2006/relationships/image" Target="../media/image482.jpeg"/><Relationship Id="rId188" Type="http://schemas.openxmlformats.org/officeDocument/2006/relationships/image" Target="../media/image503.jpeg"/><Relationship Id="rId7" Type="http://schemas.openxmlformats.org/officeDocument/2006/relationships/image" Target="../media/image328.jpg"/><Relationship Id="rId71" Type="http://schemas.openxmlformats.org/officeDocument/2006/relationships/image" Target="../media/image25.jpeg"/><Relationship Id="rId92" Type="http://schemas.openxmlformats.org/officeDocument/2006/relationships/image" Target="../media/image408.png"/><Relationship Id="rId162" Type="http://schemas.openxmlformats.org/officeDocument/2006/relationships/image" Target="../media/image477.jpeg"/><Relationship Id="rId183" Type="http://schemas.openxmlformats.org/officeDocument/2006/relationships/image" Target="../media/image498.png"/><Relationship Id="rId2" Type="http://schemas.openxmlformats.org/officeDocument/2006/relationships/image" Target="../media/image323.jpeg"/><Relationship Id="rId29" Type="http://schemas.openxmlformats.org/officeDocument/2006/relationships/image" Target="../media/image350.jpeg"/><Relationship Id="rId24" Type="http://schemas.openxmlformats.org/officeDocument/2006/relationships/image" Target="../media/image345.png"/><Relationship Id="rId40" Type="http://schemas.openxmlformats.org/officeDocument/2006/relationships/image" Target="../media/image76.jpeg"/><Relationship Id="rId45" Type="http://schemas.openxmlformats.org/officeDocument/2006/relationships/image" Target="../media/image364.jpg"/><Relationship Id="rId66" Type="http://schemas.openxmlformats.org/officeDocument/2006/relationships/image" Target="../media/image383.jpeg"/><Relationship Id="rId87" Type="http://schemas.openxmlformats.org/officeDocument/2006/relationships/image" Target="../media/image403.jpeg"/><Relationship Id="rId110" Type="http://schemas.openxmlformats.org/officeDocument/2006/relationships/image" Target="../media/image426.jpeg"/><Relationship Id="rId115" Type="http://schemas.openxmlformats.org/officeDocument/2006/relationships/image" Target="../media/image431.png"/><Relationship Id="rId131" Type="http://schemas.openxmlformats.org/officeDocument/2006/relationships/image" Target="../media/image447.png"/><Relationship Id="rId136" Type="http://schemas.openxmlformats.org/officeDocument/2006/relationships/image" Target="../media/image452.png"/><Relationship Id="rId157" Type="http://schemas.openxmlformats.org/officeDocument/2006/relationships/image" Target="../media/image473.jpg"/><Relationship Id="rId178" Type="http://schemas.openxmlformats.org/officeDocument/2006/relationships/image" Target="../media/image493.png"/><Relationship Id="rId61" Type="http://schemas.openxmlformats.org/officeDocument/2006/relationships/image" Target="../media/image378.jpeg"/><Relationship Id="rId82" Type="http://schemas.openxmlformats.org/officeDocument/2006/relationships/image" Target="../media/image398.png"/><Relationship Id="rId152" Type="http://schemas.openxmlformats.org/officeDocument/2006/relationships/image" Target="../media/image468.jpeg"/><Relationship Id="rId173" Type="http://schemas.openxmlformats.org/officeDocument/2006/relationships/image" Target="../media/image488.png"/><Relationship Id="rId194" Type="http://schemas.openxmlformats.org/officeDocument/2006/relationships/image" Target="../media/image509.png"/><Relationship Id="rId19" Type="http://schemas.openxmlformats.org/officeDocument/2006/relationships/image" Target="../media/image340.jpg"/><Relationship Id="rId14" Type="http://schemas.openxmlformats.org/officeDocument/2006/relationships/image" Target="../media/image335.jpeg"/><Relationship Id="rId30" Type="http://schemas.openxmlformats.org/officeDocument/2006/relationships/image" Target="../media/image351.png"/><Relationship Id="rId35" Type="http://schemas.openxmlformats.org/officeDocument/2006/relationships/image" Target="../media/image355.jpeg"/><Relationship Id="rId56" Type="http://schemas.openxmlformats.org/officeDocument/2006/relationships/image" Target="../media/image375.jpeg"/><Relationship Id="rId77" Type="http://schemas.openxmlformats.org/officeDocument/2006/relationships/image" Target="../media/image393.jpeg"/><Relationship Id="rId100" Type="http://schemas.openxmlformats.org/officeDocument/2006/relationships/image" Target="../media/image416.png"/><Relationship Id="rId105" Type="http://schemas.openxmlformats.org/officeDocument/2006/relationships/image" Target="../media/image421.jpeg"/><Relationship Id="rId126" Type="http://schemas.openxmlformats.org/officeDocument/2006/relationships/image" Target="../media/image442.png"/><Relationship Id="rId147" Type="http://schemas.openxmlformats.org/officeDocument/2006/relationships/image" Target="../media/image463.jpeg"/><Relationship Id="rId168" Type="http://schemas.openxmlformats.org/officeDocument/2006/relationships/image" Target="../media/image483.png"/><Relationship Id="rId8" Type="http://schemas.openxmlformats.org/officeDocument/2006/relationships/image" Target="../media/image329.jpg"/><Relationship Id="rId51" Type="http://schemas.openxmlformats.org/officeDocument/2006/relationships/image" Target="../media/image370.jpeg"/><Relationship Id="rId72" Type="http://schemas.openxmlformats.org/officeDocument/2006/relationships/image" Target="../media/image388.jpg"/><Relationship Id="rId93" Type="http://schemas.openxmlformats.org/officeDocument/2006/relationships/image" Target="../media/image409.png"/><Relationship Id="rId98" Type="http://schemas.openxmlformats.org/officeDocument/2006/relationships/image" Target="../media/image414.jpeg"/><Relationship Id="rId121" Type="http://schemas.openxmlformats.org/officeDocument/2006/relationships/image" Target="../media/image437.jpeg"/><Relationship Id="rId142" Type="http://schemas.openxmlformats.org/officeDocument/2006/relationships/image" Target="../media/image458.jpeg"/><Relationship Id="rId163" Type="http://schemas.openxmlformats.org/officeDocument/2006/relationships/image" Target="../media/image478.jpeg"/><Relationship Id="rId184" Type="http://schemas.openxmlformats.org/officeDocument/2006/relationships/image" Target="../media/image499.png"/><Relationship Id="rId189" Type="http://schemas.openxmlformats.org/officeDocument/2006/relationships/image" Target="../media/image504.png"/><Relationship Id="rId3" Type="http://schemas.openxmlformats.org/officeDocument/2006/relationships/image" Target="../media/image324.png"/><Relationship Id="rId25" Type="http://schemas.openxmlformats.org/officeDocument/2006/relationships/image" Target="../media/image346.jpeg"/><Relationship Id="rId46" Type="http://schemas.openxmlformats.org/officeDocument/2006/relationships/image" Target="../media/image365.jpg"/><Relationship Id="rId67" Type="http://schemas.openxmlformats.org/officeDocument/2006/relationships/image" Target="../media/image384.jpg"/><Relationship Id="rId116" Type="http://schemas.openxmlformats.org/officeDocument/2006/relationships/image" Target="../media/image432.jpg"/><Relationship Id="rId137" Type="http://schemas.openxmlformats.org/officeDocument/2006/relationships/image" Target="../media/image453.jpeg"/><Relationship Id="rId158" Type="http://schemas.openxmlformats.org/officeDocument/2006/relationships/image" Target="../media/image474.jpeg"/><Relationship Id="rId20" Type="http://schemas.openxmlformats.org/officeDocument/2006/relationships/image" Target="../media/image341.jpeg"/><Relationship Id="rId41" Type="http://schemas.openxmlformats.org/officeDocument/2006/relationships/image" Target="../media/image360.jpg"/><Relationship Id="rId62" Type="http://schemas.openxmlformats.org/officeDocument/2006/relationships/image" Target="../media/image379.jpeg"/><Relationship Id="rId83" Type="http://schemas.openxmlformats.org/officeDocument/2006/relationships/image" Target="../media/image399.png"/><Relationship Id="rId88" Type="http://schemas.openxmlformats.org/officeDocument/2006/relationships/image" Target="../media/image404.png"/><Relationship Id="rId111" Type="http://schemas.openxmlformats.org/officeDocument/2006/relationships/image" Target="../media/image427.jpeg"/><Relationship Id="rId132" Type="http://schemas.openxmlformats.org/officeDocument/2006/relationships/image" Target="../media/image448.jpeg"/><Relationship Id="rId153" Type="http://schemas.openxmlformats.org/officeDocument/2006/relationships/image" Target="../media/image469.jpg"/><Relationship Id="rId174" Type="http://schemas.openxmlformats.org/officeDocument/2006/relationships/image" Target="../media/image489.png"/><Relationship Id="rId179" Type="http://schemas.openxmlformats.org/officeDocument/2006/relationships/image" Target="../media/image494.png"/><Relationship Id="rId195" Type="http://schemas.openxmlformats.org/officeDocument/2006/relationships/image" Target="../media/image510.jpeg"/><Relationship Id="rId190" Type="http://schemas.openxmlformats.org/officeDocument/2006/relationships/image" Target="../media/image505.png"/><Relationship Id="rId15" Type="http://schemas.openxmlformats.org/officeDocument/2006/relationships/image" Target="../media/image336.jpeg"/><Relationship Id="rId36" Type="http://schemas.openxmlformats.org/officeDocument/2006/relationships/image" Target="../media/image356.jpeg"/><Relationship Id="rId57" Type="http://schemas.openxmlformats.org/officeDocument/2006/relationships/image" Target="../media/image40.jpeg"/><Relationship Id="rId106" Type="http://schemas.openxmlformats.org/officeDocument/2006/relationships/image" Target="../media/image422.jpeg"/><Relationship Id="rId127" Type="http://schemas.openxmlformats.org/officeDocument/2006/relationships/image" Target="../media/image443.png"/><Relationship Id="rId10" Type="http://schemas.openxmlformats.org/officeDocument/2006/relationships/image" Target="../media/image331.jpeg"/><Relationship Id="rId31" Type="http://schemas.openxmlformats.org/officeDocument/2006/relationships/image" Target="../media/image352.jpeg"/><Relationship Id="rId52" Type="http://schemas.openxmlformats.org/officeDocument/2006/relationships/image" Target="../media/image371.jpeg"/><Relationship Id="rId73" Type="http://schemas.openxmlformats.org/officeDocument/2006/relationships/image" Target="../media/image389.jpeg"/><Relationship Id="rId78" Type="http://schemas.openxmlformats.org/officeDocument/2006/relationships/image" Target="../media/image394.jpeg"/><Relationship Id="rId94" Type="http://schemas.openxmlformats.org/officeDocument/2006/relationships/image" Target="../media/image410.jpg"/><Relationship Id="rId99" Type="http://schemas.openxmlformats.org/officeDocument/2006/relationships/image" Target="../media/image415.jpg"/><Relationship Id="rId101" Type="http://schemas.openxmlformats.org/officeDocument/2006/relationships/image" Target="../media/image417.jpeg"/><Relationship Id="rId122" Type="http://schemas.openxmlformats.org/officeDocument/2006/relationships/image" Target="../media/image438.png"/><Relationship Id="rId143" Type="http://schemas.openxmlformats.org/officeDocument/2006/relationships/image" Target="../media/image459.jpeg"/><Relationship Id="rId148" Type="http://schemas.openxmlformats.org/officeDocument/2006/relationships/image" Target="../media/image464.jpeg"/><Relationship Id="rId164" Type="http://schemas.openxmlformats.org/officeDocument/2006/relationships/image" Target="../media/image479.jpeg"/><Relationship Id="rId169" Type="http://schemas.openxmlformats.org/officeDocument/2006/relationships/image" Target="../media/image484.png"/><Relationship Id="rId185" Type="http://schemas.openxmlformats.org/officeDocument/2006/relationships/image" Target="../media/image500.jpeg"/><Relationship Id="rId4" Type="http://schemas.openxmlformats.org/officeDocument/2006/relationships/image" Target="../media/image325.jpg"/><Relationship Id="rId9" Type="http://schemas.openxmlformats.org/officeDocument/2006/relationships/image" Target="../media/image330.jpeg"/><Relationship Id="rId180" Type="http://schemas.openxmlformats.org/officeDocument/2006/relationships/image" Target="../media/image495.png"/><Relationship Id="rId26" Type="http://schemas.openxmlformats.org/officeDocument/2006/relationships/image" Target="../media/image347.jpeg"/></Relationships>
</file>

<file path=xl/drawings/_rels/drawing6.xml.rels><?xml version="1.0" encoding="UTF-8" standalone="yes"?>
<Relationships xmlns="http://schemas.openxmlformats.org/package/2006/relationships"><Relationship Id="rId13" Type="http://schemas.openxmlformats.org/officeDocument/2006/relationships/image" Target="../media/image523.jpeg"/><Relationship Id="rId18" Type="http://schemas.openxmlformats.org/officeDocument/2006/relationships/image" Target="../media/image528.jpeg"/><Relationship Id="rId26" Type="http://schemas.openxmlformats.org/officeDocument/2006/relationships/image" Target="../media/image536.jpeg"/><Relationship Id="rId39" Type="http://schemas.openxmlformats.org/officeDocument/2006/relationships/image" Target="../media/image548.jpeg"/><Relationship Id="rId21" Type="http://schemas.openxmlformats.org/officeDocument/2006/relationships/image" Target="../media/image531.jpeg"/><Relationship Id="rId34" Type="http://schemas.openxmlformats.org/officeDocument/2006/relationships/image" Target="../media/image543.jpeg"/><Relationship Id="rId42" Type="http://schemas.openxmlformats.org/officeDocument/2006/relationships/image" Target="../media/image551.jpg"/><Relationship Id="rId47" Type="http://schemas.openxmlformats.org/officeDocument/2006/relationships/image" Target="../media/image556.jpeg"/><Relationship Id="rId50" Type="http://schemas.openxmlformats.org/officeDocument/2006/relationships/image" Target="../media/image559.jpeg"/><Relationship Id="rId55" Type="http://schemas.openxmlformats.org/officeDocument/2006/relationships/image" Target="../media/image564.jpeg"/><Relationship Id="rId63" Type="http://schemas.openxmlformats.org/officeDocument/2006/relationships/image" Target="../media/image571.jpeg"/><Relationship Id="rId68" Type="http://schemas.openxmlformats.org/officeDocument/2006/relationships/image" Target="../media/image576.png"/><Relationship Id="rId7" Type="http://schemas.openxmlformats.org/officeDocument/2006/relationships/image" Target="../media/image517.jpeg"/><Relationship Id="rId2" Type="http://schemas.openxmlformats.org/officeDocument/2006/relationships/image" Target="../media/image513.jpeg"/><Relationship Id="rId16" Type="http://schemas.openxmlformats.org/officeDocument/2006/relationships/image" Target="../media/image526.jpeg"/><Relationship Id="rId29" Type="http://schemas.openxmlformats.org/officeDocument/2006/relationships/image" Target="../media/image539.jpeg"/><Relationship Id="rId1" Type="http://schemas.openxmlformats.org/officeDocument/2006/relationships/image" Target="../media/image512.jpeg"/><Relationship Id="rId6" Type="http://schemas.openxmlformats.org/officeDocument/2006/relationships/image" Target="../media/image516.jpeg"/><Relationship Id="rId11" Type="http://schemas.openxmlformats.org/officeDocument/2006/relationships/image" Target="../media/image521.jpeg"/><Relationship Id="rId24" Type="http://schemas.openxmlformats.org/officeDocument/2006/relationships/image" Target="../media/image534.png"/><Relationship Id="rId32" Type="http://schemas.openxmlformats.org/officeDocument/2006/relationships/image" Target="../media/image541.jpeg"/><Relationship Id="rId37" Type="http://schemas.openxmlformats.org/officeDocument/2006/relationships/image" Target="../media/image546.jpeg"/><Relationship Id="rId40" Type="http://schemas.openxmlformats.org/officeDocument/2006/relationships/image" Target="../media/image549.jpeg"/><Relationship Id="rId45" Type="http://schemas.openxmlformats.org/officeDocument/2006/relationships/image" Target="../media/image554.jpg"/><Relationship Id="rId53" Type="http://schemas.openxmlformats.org/officeDocument/2006/relationships/image" Target="../media/image562.png"/><Relationship Id="rId58" Type="http://schemas.openxmlformats.org/officeDocument/2006/relationships/image" Target="../media/image122.jpeg"/><Relationship Id="rId66" Type="http://schemas.openxmlformats.org/officeDocument/2006/relationships/image" Target="../media/image574.png"/><Relationship Id="rId5" Type="http://schemas.openxmlformats.org/officeDocument/2006/relationships/image" Target="../media/image110.jpeg"/><Relationship Id="rId15" Type="http://schemas.openxmlformats.org/officeDocument/2006/relationships/image" Target="../media/image525.jpeg"/><Relationship Id="rId23" Type="http://schemas.openxmlformats.org/officeDocument/2006/relationships/image" Target="../media/image533.png"/><Relationship Id="rId28" Type="http://schemas.openxmlformats.org/officeDocument/2006/relationships/image" Target="../media/image538.jpeg"/><Relationship Id="rId36" Type="http://schemas.openxmlformats.org/officeDocument/2006/relationships/image" Target="../media/image545.jpeg"/><Relationship Id="rId49" Type="http://schemas.openxmlformats.org/officeDocument/2006/relationships/image" Target="../media/image558.jpeg"/><Relationship Id="rId57" Type="http://schemas.openxmlformats.org/officeDocument/2006/relationships/image" Target="../media/image566.jpeg"/><Relationship Id="rId61" Type="http://schemas.openxmlformats.org/officeDocument/2006/relationships/image" Target="../media/image569.jpeg"/><Relationship Id="rId10" Type="http://schemas.openxmlformats.org/officeDocument/2006/relationships/image" Target="../media/image520.jpeg"/><Relationship Id="rId19" Type="http://schemas.openxmlformats.org/officeDocument/2006/relationships/image" Target="../media/image529.jpg"/><Relationship Id="rId31" Type="http://schemas.openxmlformats.org/officeDocument/2006/relationships/image" Target="../media/image540.jpeg"/><Relationship Id="rId44" Type="http://schemas.openxmlformats.org/officeDocument/2006/relationships/image" Target="../media/image553.jpg"/><Relationship Id="rId52" Type="http://schemas.openxmlformats.org/officeDocument/2006/relationships/image" Target="../media/image561.jpeg"/><Relationship Id="rId60" Type="http://schemas.openxmlformats.org/officeDocument/2006/relationships/image" Target="../media/image568.jpeg"/><Relationship Id="rId65" Type="http://schemas.openxmlformats.org/officeDocument/2006/relationships/image" Target="../media/image573.jpeg"/><Relationship Id="rId4" Type="http://schemas.openxmlformats.org/officeDocument/2006/relationships/image" Target="../media/image515.jpeg"/><Relationship Id="rId9" Type="http://schemas.openxmlformats.org/officeDocument/2006/relationships/image" Target="../media/image519.jpeg"/><Relationship Id="rId14" Type="http://schemas.openxmlformats.org/officeDocument/2006/relationships/image" Target="../media/image524.jpeg"/><Relationship Id="rId22" Type="http://schemas.openxmlformats.org/officeDocument/2006/relationships/image" Target="../media/image532.jpeg"/><Relationship Id="rId27" Type="http://schemas.openxmlformats.org/officeDocument/2006/relationships/image" Target="../media/image537.jpeg"/><Relationship Id="rId30" Type="http://schemas.openxmlformats.org/officeDocument/2006/relationships/image" Target="../media/image76.jpeg"/><Relationship Id="rId35" Type="http://schemas.openxmlformats.org/officeDocument/2006/relationships/image" Target="../media/image544.png"/><Relationship Id="rId43" Type="http://schemas.openxmlformats.org/officeDocument/2006/relationships/image" Target="../media/image552.jpg"/><Relationship Id="rId48" Type="http://schemas.openxmlformats.org/officeDocument/2006/relationships/image" Target="../media/image557.jpeg"/><Relationship Id="rId56" Type="http://schemas.openxmlformats.org/officeDocument/2006/relationships/image" Target="../media/image565.png"/><Relationship Id="rId64" Type="http://schemas.openxmlformats.org/officeDocument/2006/relationships/image" Target="../media/image572.jpeg"/><Relationship Id="rId69" Type="http://schemas.openxmlformats.org/officeDocument/2006/relationships/image" Target="../media/image577.png"/><Relationship Id="rId8" Type="http://schemas.openxmlformats.org/officeDocument/2006/relationships/image" Target="../media/image518.jpeg"/><Relationship Id="rId51" Type="http://schemas.openxmlformats.org/officeDocument/2006/relationships/image" Target="../media/image560.png"/><Relationship Id="rId3" Type="http://schemas.openxmlformats.org/officeDocument/2006/relationships/image" Target="../media/image514.jpeg"/><Relationship Id="rId12" Type="http://schemas.openxmlformats.org/officeDocument/2006/relationships/image" Target="../media/image522.jpeg"/><Relationship Id="rId17" Type="http://schemas.openxmlformats.org/officeDocument/2006/relationships/image" Target="../media/image527.jpeg"/><Relationship Id="rId25" Type="http://schemas.openxmlformats.org/officeDocument/2006/relationships/image" Target="../media/image535.jpeg"/><Relationship Id="rId33" Type="http://schemas.openxmlformats.org/officeDocument/2006/relationships/image" Target="../media/image542.jpeg"/><Relationship Id="rId38" Type="http://schemas.openxmlformats.org/officeDocument/2006/relationships/image" Target="../media/image547.jpeg"/><Relationship Id="rId46" Type="http://schemas.openxmlformats.org/officeDocument/2006/relationships/image" Target="../media/image555.jpg"/><Relationship Id="rId59" Type="http://schemas.openxmlformats.org/officeDocument/2006/relationships/image" Target="../media/image567.jpeg"/><Relationship Id="rId67" Type="http://schemas.openxmlformats.org/officeDocument/2006/relationships/image" Target="../media/image575.jpeg"/><Relationship Id="rId20" Type="http://schemas.openxmlformats.org/officeDocument/2006/relationships/image" Target="../media/image530.jpg"/><Relationship Id="rId41" Type="http://schemas.openxmlformats.org/officeDocument/2006/relationships/image" Target="../media/image550.jpeg"/><Relationship Id="rId54" Type="http://schemas.openxmlformats.org/officeDocument/2006/relationships/image" Target="../media/image563.jpeg"/><Relationship Id="rId62" Type="http://schemas.openxmlformats.org/officeDocument/2006/relationships/image" Target="../media/image570.jpeg"/></Relationships>
</file>

<file path=xl/drawings/_rels/drawing7.xml.rels><?xml version="1.0" encoding="UTF-8" standalone="yes"?>
<Relationships xmlns="http://schemas.openxmlformats.org/package/2006/relationships"><Relationship Id="rId8" Type="http://schemas.openxmlformats.org/officeDocument/2006/relationships/image" Target="../media/image583.jpeg"/><Relationship Id="rId13" Type="http://schemas.openxmlformats.org/officeDocument/2006/relationships/image" Target="../media/image588.jpg"/><Relationship Id="rId18" Type="http://schemas.openxmlformats.org/officeDocument/2006/relationships/image" Target="../media/image593.png"/><Relationship Id="rId3" Type="http://schemas.openxmlformats.org/officeDocument/2006/relationships/image" Target="../media/image578.jpeg"/><Relationship Id="rId21" Type="http://schemas.openxmlformats.org/officeDocument/2006/relationships/image" Target="../media/image596.jpeg"/><Relationship Id="rId7" Type="http://schemas.openxmlformats.org/officeDocument/2006/relationships/image" Target="../media/image582.jpeg"/><Relationship Id="rId12" Type="http://schemas.openxmlformats.org/officeDocument/2006/relationships/image" Target="../media/image587.tiff"/><Relationship Id="rId17" Type="http://schemas.openxmlformats.org/officeDocument/2006/relationships/image" Target="../media/image592.jpeg"/><Relationship Id="rId2" Type="http://schemas.openxmlformats.org/officeDocument/2006/relationships/image" Target="../media/image76.jpeg"/><Relationship Id="rId16" Type="http://schemas.openxmlformats.org/officeDocument/2006/relationships/image" Target="../media/image591.png"/><Relationship Id="rId20" Type="http://schemas.openxmlformats.org/officeDocument/2006/relationships/image" Target="../media/image595.png"/><Relationship Id="rId1" Type="http://schemas.openxmlformats.org/officeDocument/2006/relationships/image" Target="../media/image110.jpeg"/><Relationship Id="rId6" Type="http://schemas.openxmlformats.org/officeDocument/2006/relationships/image" Target="../media/image581.png"/><Relationship Id="rId11" Type="http://schemas.openxmlformats.org/officeDocument/2006/relationships/image" Target="../media/image586.jpeg"/><Relationship Id="rId5" Type="http://schemas.openxmlformats.org/officeDocument/2006/relationships/image" Target="../media/image580.jpeg"/><Relationship Id="rId15" Type="http://schemas.openxmlformats.org/officeDocument/2006/relationships/image" Target="../media/image590.png"/><Relationship Id="rId23" Type="http://schemas.openxmlformats.org/officeDocument/2006/relationships/image" Target="../media/image598.png"/><Relationship Id="rId10" Type="http://schemas.openxmlformats.org/officeDocument/2006/relationships/image" Target="../media/image585.jpeg"/><Relationship Id="rId19" Type="http://schemas.openxmlformats.org/officeDocument/2006/relationships/image" Target="../media/image594.png"/><Relationship Id="rId4" Type="http://schemas.openxmlformats.org/officeDocument/2006/relationships/image" Target="../media/image579.png"/><Relationship Id="rId9" Type="http://schemas.openxmlformats.org/officeDocument/2006/relationships/image" Target="../media/image584.jpeg"/><Relationship Id="rId14" Type="http://schemas.openxmlformats.org/officeDocument/2006/relationships/image" Target="../media/image589.png"/><Relationship Id="rId22" Type="http://schemas.openxmlformats.org/officeDocument/2006/relationships/image" Target="../media/image597.png"/></Relationships>
</file>

<file path=xl/drawings/_rels/drawing8.xml.rels><?xml version="1.0" encoding="UTF-8" standalone="yes"?>
<Relationships xmlns="http://schemas.openxmlformats.org/package/2006/relationships"><Relationship Id="rId8" Type="http://schemas.openxmlformats.org/officeDocument/2006/relationships/image" Target="../media/image606.jpeg"/><Relationship Id="rId13" Type="http://schemas.openxmlformats.org/officeDocument/2006/relationships/image" Target="../media/image611.jpeg"/><Relationship Id="rId18" Type="http://schemas.openxmlformats.org/officeDocument/2006/relationships/image" Target="../media/image616.png"/><Relationship Id="rId3" Type="http://schemas.openxmlformats.org/officeDocument/2006/relationships/image" Target="../media/image601.jpeg"/><Relationship Id="rId21" Type="http://schemas.openxmlformats.org/officeDocument/2006/relationships/image" Target="../media/image619.jpeg"/><Relationship Id="rId7" Type="http://schemas.openxmlformats.org/officeDocument/2006/relationships/image" Target="../media/image605.jpeg"/><Relationship Id="rId12" Type="http://schemas.openxmlformats.org/officeDocument/2006/relationships/image" Target="../media/image610.png"/><Relationship Id="rId17" Type="http://schemas.openxmlformats.org/officeDocument/2006/relationships/image" Target="../media/image615.jpeg"/><Relationship Id="rId2" Type="http://schemas.openxmlformats.org/officeDocument/2006/relationships/image" Target="../media/image600.jpeg"/><Relationship Id="rId16" Type="http://schemas.openxmlformats.org/officeDocument/2006/relationships/image" Target="../media/image614.jpeg"/><Relationship Id="rId20" Type="http://schemas.openxmlformats.org/officeDocument/2006/relationships/image" Target="../media/image618.png"/><Relationship Id="rId1" Type="http://schemas.openxmlformats.org/officeDocument/2006/relationships/image" Target="../media/image599.jpg"/><Relationship Id="rId6" Type="http://schemas.openxmlformats.org/officeDocument/2006/relationships/image" Target="../media/image604.jpeg"/><Relationship Id="rId11" Type="http://schemas.openxmlformats.org/officeDocument/2006/relationships/image" Target="../media/image609.jpg"/><Relationship Id="rId5" Type="http://schemas.openxmlformats.org/officeDocument/2006/relationships/image" Target="../media/image603.jpeg"/><Relationship Id="rId15" Type="http://schemas.openxmlformats.org/officeDocument/2006/relationships/image" Target="../media/image613.jpeg"/><Relationship Id="rId10" Type="http://schemas.openxmlformats.org/officeDocument/2006/relationships/image" Target="../media/image608.png"/><Relationship Id="rId19" Type="http://schemas.openxmlformats.org/officeDocument/2006/relationships/image" Target="../media/image617.jpeg"/><Relationship Id="rId4" Type="http://schemas.openxmlformats.org/officeDocument/2006/relationships/image" Target="../media/image602.jpg"/><Relationship Id="rId9" Type="http://schemas.openxmlformats.org/officeDocument/2006/relationships/image" Target="../media/image607.png"/><Relationship Id="rId14" Type="http://schemas.openxmlformats.org/officeDocument/2006/relationships/image" Target="../media/image612.jpg"/></Relationships>
</file>

<file path=xl/drawings/_rels/drawing9.xml.rels><?xml version="1.0" encoding="UTF-8" standalone="yes"?>
<Relationships xmlns="http://schemas.openxmlformats.org/package/2006/relationships"><Relationship Id="rId8" Type="http://schemas.openxmlformats.org/officeDocument/2006/relationships/image" Target="../media/image627.jpeg"/><Relationship Id="rId13" Type="http://schemas.openxmlformats.org/officeDocument/2006/relationships/image" Target="../media/image631.emf"/><Relationship Id="rId18" Type="http://schemas.openxmlformats.org/officeDocument/2006/relationships/image" Target="../media/image636.png"/><Relationship Id="rId3" Type="http://schemas.openxmlformats.org/officeDocument/2006/relationships/image" Target="../media/image622.jpeg"/><Relationship Id="rId7" Type="http://schemas.openxmlformats.org/officeDocument/2006/relationships/image" Target="../media/image626.jpeg"/><Relationship Id="rId12" Type="http://schemas.openxmlformats.org/officeDocument/2006/relationships/image" Target="../media/image76.jpeg"/><Relationship Id="rId17" Type="http://schemas.openxmlformats.org/officeDocument/2006/relationships/image" Target="../media/image635.jpeg"/><Relationship Id="rId2" Type="http://schemas.openxmlformats.org/officeDocument/2006/relationships/image" Target="../media/image621.jpeg"/><Relationship Id="rId16" Type="http://schemas.openxmlformats.org/officeDocument/2006/relationships/image" Target="../media/image634.png"/><Relationship Id="rId20" Type="http://schemas.openxmlformats.org/officeDocument/2006/relationships/image" Target="../media/image638.jpeg"/><Relationship Id="rId1" Type="http://schemas.openxmlformats.org/officeDocument/2006/relationships/image" Target="../media/image620.jpg"/><Relationship Id="rId6" Type="http://schemas.openxmlformats.org/officeDocument/2006/relationships/image" Target="../media/image625.emf"/><Relationship Id="rId11" Type="http://schemas.openxmlformats.org/officeDocument/2006/relationships/image" Target="../media/image630.jpeg"/><Relationship Id="rId5" Type="http://schemas.openxmlformats.org/officeDocument/2006/relationships/image" Target="../media/image624.jpeg"/><Relationship Id="rId15" Type="http://schemas.openxmlformats.org/officeDocument/2006/relationships/image" Target="../media/image633.emf"/><Relationship Id="rId10" Type="http://schemas.openxmlformats.org/officeDocument/2006/relationships/image" Target="../media/image629.png"/><Relationship Id="rId19" Type="http://schemas.openxmlformats.org/officeDocument/2006/relationships/image" Target="../media/image637.png"/><Relationship Id="rId4" Type="http://schemas.openxmlformats.org/officeDocument/2006/relationships/image" Target="../media/image623.jpg"/><Relationship Id="rId9" Type="http://schemas.openxmlformats.org/officeDocument/2006/relationships/image" Target="../media/image628.emf"/><Relationship Id="rId14" Type="http://schemas.openxmlformats.org/officeDocument/2006/relationships/image" Target="../media/image632.png"/></Relationships>
</file>

<file path=xl/drawings/_rels/drawing10.xml.rels><?xml version="1.0" encoding="UTF-8" standalone="yes"?>
<Relationships xmlns="http://schemas.openxmlformats.org/package/2006/relationships"><Relationship Id="rId13" Type="http://schemas.openxmlformats.org/officeDocument/2006/relationships/image" Target="../media/image648.png"/><Relationship Id="rId18" Type="http://schemas.openxmlformats.org/officeDocument/2006/relationships/image" Target="../media/image653.jpeg"/><Relationship Id="rId26" Type="http://schemas.openxmlformats.org/officeDocument/2006/relationships/image" Target="../media/image661.jpeg"/><Relationship Id="rId39" Type="http://schemas.openxmlformats.org/officeDocument/2006/relationships/image" Target="../media/image674.jpeg"/><Relationship Id="rId21" Type="http://schemas.openxmlformats.org/officeDocument/2006/relationships/image" Target="../media/image656.png"/><Relationship Id="rId34" Type="http://schemas.openxmlformats.org/officeDocument/2006/relationships/image" Target="../media/image669.png"/><Relationship Id="rId42" Type="http://schemas.openxmlformats.org/officeDocument/2006/relationships/image" Target="../media/image677.jpeg"/><Relationship Id="rId47" Type="http://schemas.openxmlformats.org/officeDocument/2006/relationships/image" Target="../media/image682.jpeg"/><Relationship Id="rId50" Type="http://schemas.openxmlformats.org/officeDocument/2006/relationships/image" Target="../media/image685.jpeg"/><Relationship Id="rId55" Type="http://schemas.openxmlformats.org/officeDocument/2006/relationships/image" Target="../media/image690.jpeg"/><Relationship Id="rId7" Type="http://schemas.openxmlformats.org/officeDocument/2006/relationships/image" Target="../media/image643.jpeg"/><Relationship Id="rId12" Type="http://schemas.openxmlformats.org/officeDocument/2006/relationships/image" Target="../media/image647.jpeg"/><Relationship Id="rId17" Type="http://schemas.openxmlformats.org/officeDocument/2006/relationships/image" Target="../media/image652.jpeg"/><Relationship Id="rId25" Type="http://schemas.openxmlformats.org/officeDocument/2006/relationships/image" Target="../media/image660.jpeg"/><Relationship Id="rId33" Type="http://schemas.openxmlformats.org/officeDocument/2006/relationships/image" Target="../media/image668.png"/><Relationship Id="rId38" Type="http://schemas.openxmlformats.org/officeDocument/2006/relationships/image" Target="../media/image673.jpeg"/><Relationship Id="rId46" Type="http://schemas.openxmlformats.org/officeDocument/2006/relationships/image" Target="../media/image681.jpeg"/><Relationship Id="rId2" Type="http://schemas.openxmlformats.org/officeDocument/2006/relationships/image" Target="../media/image640.jpeg"/><Relationship Id="rId16" Type="http://schemas.openxmlformats.org/officeDocument/2006/relationships/image" Target="../media/image651.png"/><Relationship Id="rId20" Type="http://schemas.openxmlformats.org/officeDocument/2006/relationships/image" Target="../media/image655.jpeg"/><Relationship Id="rId29" Type="http://schemas.openxmlformats.org/officeDocument/2006/relationships/image" Target="../media/image664.png"/><Relationship Id="rId41" Type="http://schemas.openxmlformats.org/officeDocument/2006/relationships/image" Target="../media/image676.jpeg"/><Relationship Id="rId54" Type="http://schemas.openxmlformats.org/officeDocument/2006/relationships/image" Target="../media/image689.jpg"/><Relationship Id="rId1" Type="http://schemas.openxmlformats.org/officeDocument/2006/relationships/image" Target="../media/image639.png"/><Relationship Id="rId6" Type="http://schemas.openxmlformats.org/officeDocument/2006/relationships/image" Target="../media/image642.jpeg"/><Relationship Id="rId11" Type="http://schemas.openxmlformats.org/officeDocument/2006/relationships/image" Target="../media/image646.jpeg"/><Relationship Id="rId24" Type="http://schemas.openxmlformats.org/officeDocument/2006/relationships/image" Target="../media/image659.jpeg"/><Relationship Id="rId32" Type="http://schemas.openxmlformats.org/officeDocument/2006/relationships/image" Target="../media/image667.png"/><Relationship Id="rId37" Type="http://schemas.openxmlformats.org/officeDocument/2006/relationships/image" Target="../media/image672.jpeg"/><Relationship Id="rId40" Type="http://schemas.openxmlformats.org/officeDocument/2006/relationships/image" Target="../media/image675.jpeg"/><Relationship Id="rId45" Type="http://schemas.openxmlformats.org/officeDocument/2006/relationships/image" Target="../media/image680.jpeg"/><Relationship Id="rId53" Type="http://schemas.openxmlformats.org/officeDocument/2006/relationships/image" Target="../media/image688.jpg"/><Relationship Id="rId5" Type="http://schemas.microsoft.com/office/2007/relationships/hdphoto" Target="../media/hdphoto5.wdp"/><Relationship Id="rId15" Type="http://schemas.openxmlformats.org/officeDocument/2006/relationships/image" Target="../media/image650.jpg"/><Relationship Id="rId23" Type="http://schemas.openxmlformats.org/officeDocument/2006/relationships/image" Target="../media/image658.jpg"/><Relationship Id="rId28" Type="http://schemas.openxmlformats.org/officeDocument/2006/relationships/image" Target="../media/image663.jpeg"/><Relationship Id="rId36" Type="http://schemas.openxmlformats.org/officeDocument/2006/relationships/image" Target="../media/image671.jpeg"/><Relationship Id="rId49" Type="http://schemas.openxmlformats.org/officeDocument/2006/relationships/image" Target="../media/image684.jpeg"/><Relationship Id="rId57" Type="http://schemas.openxmlformats.org/officeDocument/2006/relationships/image" Target="../media/image692.jpeg"/><Relationship Id="rId10" Type="http://schemas.microsoft.com/office/2007/relationships/hdphoto" Target="../media/hdphoto6.wdp"/><Relationship Id="rId19" Type="http://schemas.openxmlformats.org/officeDocument/2006/relationships/image" Target="../media/image654.jpeg"/><Relationship Id="rId31" Type="http://schemas.openxmlformats.org/officeDocument/2006/relationships/image" Target="../media/image666.jpeg"/><Relationship Id="rId44" Type="http://schemas.openxmlformats.org/officeDocument/2006/relationships/image" Target="../media/image679.jpg"/><Relationship Id="rId52" Type="http://schemas.openxmlformats.org/officeDocument/2006/relationships/image" Target="../media/image687.jpeg"/><Relationship Id="rId4" Type="http://schemas.openxmlformats.org/officeDocument/2006/relationships/image" Target="../media/image641.png"/><Relationship Id="rId9" Type="http://schemas.openxmlformats.org/officeDocument/2006/relationships/image" Target="../media/image645.jpeg"/><Relationship Id="rId14" Type="http://schemas.openxmlformats.org/officeDocument/2006/relationships/image" Target="../media/image649.jpg"/><Relationship Id="rId22" Type="http://schemas.openxmlformats.org/officeDocument/2006/relationships/image" Target="../media/image657.jpeg"/><Relationship Id="rId27" Type="http://schemas.openxmlformats.org/officeDocument/2006/relationships/image" Target="../media/image662.png"/><Relationship Id="rId30" Type="http://schemas.openxmlformats.org/officeDocument/2006/relationships/image" Target="../media/image665.png"/><Relationship Id="rId35" Type="http://schemas.openxmlformats.org/officeDocument/2006/relationships/image" Target="../media/image670.emf"/><Relationship Id="rId43" Type="http://schemas.openxmlformats.org/officeDocument/2006/relationships/image" Target="../media/image678.jpeg"/><Relationship Id="rId48" Type="http://schemas.openxmlformats.org/officeDocument/2006/relationships/image" Target="../media/image683.jpeg"/><Relationship Id="rId56" Type="http://schemas.openxmlformats.org/officeDocument/2006/relationships/image" Target="../media/image691.jpg"/><Relationship Id="rId8" Type="http://schemas.openxmlformats.org/officeDocument/2006/relationships/image" Target="../media/image644.jpg"/><Relationship Id="rId51" Type="http://schemas.openxmlformats.org/officeDocument/2006/relationships/image" Target="../media/image686.jpeg"/><Relationship Id="rId3" Type="http://schemas.microsoft.com/office/2007/relationships/hdphoto" Target="../media/hdphoto4.wdp"/></Relationships>
</file>

<file path=xl/drawings/drawing1.xml><?xml version="1.0" encoding="utf-8"?>
<xdr:wsDr xmlns:xdr="http://schemas.openxmlformats.org/drawingml/2006/spreadsheetDrawing" xmlns:a="http://schemas.openxmlformats.org/drawingml/2006/main">
  <xdr:twoCellAnchor editAs="oneCell">
    <xdr:from>
      <xdr:col>0</xdr:col>
      <xdr:colOff>1093611</xdr:colOff>
      <xdr:row>20</xdr:row>
      <xdr:rowOff>1669815</xdr:rowOff>
    </xdr:from>
    <xdr:to>
      <xdr:col>1</xdr:col>
      <xdr:colOff>2409222</xdr:colOff>
      <xdr:row>20</xdr:row>
      <xdr:rowOff>3638342</xdr:rowOff>
    </xdr:to>
    <xdr:pic>
      <xdr:nvPicPr>
        <xdr:cNvPr id="2" name="Kép 1">
          <a:extLst>
            <a:ext uri="{FF2B5EF4-FFF2-40B4-BE49-F238E27FC236}">
              <a16:creationId xmlns:a16="http://schemas.microsoft.com/office/drawing/2014/main" id="{F5963CB8-0BED-6B70-EA9D-3FCF90D2E0F9}"/>
            </a:ext>
          </a:extLst>
        </xdr:cNvPr>
        <xdr:cNvPicPr>
          <a:picLocks noChangeAspect="1"/>
        </xdr:cNvPicPr>
      </xdr:nvPicPr>
      <xdr:blipFill>
        <a:blip xmlns:r="http://schemas.openxmlformats.org/officeDocument/2006/relationships" r:embed="rId1"/>
        <a:stretch>
          <a:fillRect/>
        </a:stretch>
      </xdr:blipFill>
      <xdr:spPr>
        <a:xfrm>
          <a:off x="1093611" y="16498241"/>
          <a:ext cx="5090333" cy="1968527"/>
        </a:xfrm>
        <a:prstGeom prst="rect">
          <a:avLst/>
        </a:prstGeom>
      </xdr:spPr>
    </xdr:pic>
    <xdr:clientData/>
  </xdr:twoCellAnchor>
  <xdr:twoCellAnchor editAs="oneCell">
    <xdr:from>
      <xdr:col>0</xdr:col>
      <xdr:colOff>1090022</xdr:colOff>
      <xdr:row>20</xdr:row>
      <xdr:rowOff>1140648</xdr:rowOff>
    </xdr:from>
    <xdr:to>
      <xdr:col>0</xdr:col>
      <xdr:colOff>1570155</xdr:colOff>
      <xdr:row>20</xdr:row>
      <xdr:rowOff>1620781</xdr:rowOff>
    </xdr:to>
    <xdr:pic>
      <xdr:nvPicPr>
        <xdr:cNvPr id="4" name="Kép 3">
          <a:extLst>
            <a:ext uri="{FF2B5EF4-FFF2-40B4-BE49-F238E27FC236}">
              <a16:creationId xmlns:a16="http://schemas.microsoft.com/office/drawing/2014/main" id="{D14EB76E-1D28-4017-A733-E0434C087E3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90022" y="15969074"/>
          <a:ext cx="480133" cy="480133"/>
        </a:xfrm>
        <a:prstGeom prst="rect">
          <a:avLst/>
        </a:prstGeom>
      </xdr:spPr>
    </xdr:pic>
    <xdr:clientData/>
  </xdr:twoCellAnchor>
  <xdr:twoCellAnchor editAs="oneCell">
    <xdr:from>
      <xdr:col>0</xdr:col>
      <xdr:colOff>589318</xdr:colOff>
      <xdr:row>20</xdr:row>
      <xdr:rowOff>1143080</xdr:rowOff>
    </xdr:from>
    <xdr:to>
      <xdr:col>0</xdr:col>
      <xdr:colOff>1072369</xdr:colOff>
      <xdr:row>20</xdr:row>
      <xdr:rowOff>1624755</xdr:rowOff>
    </xdr:to>
    <xdr:pic>
      <xdr:nvPicPr>
        <xdr:cNvPr id="5" name="Kép 4">
          <a:extLst>
            <a:ext uri="{FF2B5EF4-FFF2-40B4-BE49-F238E27FC236}">
              <a16:creationId xmlns:a16="http://schemas.microsoft.com/office/drawing/2014/main" id="{092A067C-B7F7-4AC3-8547-6673870B9C7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89318" y="15971506"/>
          <a:ext cx="483051" cy="481675"/>
        </a:xfrm>
        <a:prstGeom prst="rect">
          <a:avLst/>
        </a:prstGeom>
      </xdr:spPr>
    </xdr:pic>
    <xdr:clientData/>
  </xdr:twoCellAnchor>
  <xdr:twoCellAnchor editAs="oneCell">
    <xdr:from>
      <xdr:col>0</xdr:col>
      <xdr:colOff>94075</xdr:colOff>
      <xdr:row>20</xdr:row>
      <xdr:rowOff>1146367</xdr:rowOff>
    </xdr:from>
    <xdr:to>
      <xdr:col>0</xdr:col>
      <xdr:colOff>573812</xdr:colOff>
      <xdr:row>20</xdr:row>
      <xdr:rowOff>1626104</xdr:rowOff>
    </xdr:to>
    <xdr:pic>
      <xdr:nvPicPr>
        <xdr:cNvPr id="6" name="Kép 5">
          <a:extLst>
            <a:ext uri="{FF2B5EF4-FFF2-40B4-BE49-F238E27FC236}">
              <a16:creationId xmlns:a16="http://schemas.microsoft.com/office/drawing/2014/main" id="{911BDD36-1366-470C-9766-AF6FAD20D74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4075" y="15974793"/>
          <a:ext cx="479737" cy="47973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6</xdr:col>
      <xdr:colOff>1676400</xdr:colOff>
      <xdr:row>9</xdr:row>
      <xdr:rowOff>0</xdr:rowOff>
    </xdr:from>
    <xdr:to>
      <xdr:col>6</xdr:col>
      <xdr:colOff>1950719</xdr:colOff>
      <xdr:row>9</xdr:row>
      <xdr:rowOff>0</xdr:rowOff>
    </xdr:to>
    <xdr:pic>
      <xdr:nvPicPr>
        <xdr:cNvPr id="3" name="Kép 2">
          <a:extLst>
            <a:ext uri="{FF2B5EF4-FFF2-40B4-BE49-F238E27FC236}">
              <a16:creationId xmlns:a16="http://schemas.microsoft.com/office/drawing/2014/main" id="{29EECDFA-CFD4-4F67-BBA2-06080B7F834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020050" y="2533650"/>
          <a:ext cx="274319" cy="0"/>
        </a:xfrm>
        <a:prstGeom prst="rect">
          <a:avLst/>
        </a:prstGeom>
      </xdr:spPr>
    </xdr:pic>
    <xdr:clientData fLocksWithSheet="0"/>
  </xdr:twoCellAnchor>
  <xdr:twoCellAnchor>
    <xdr:from>
      <xdr:col>6</xdr:col>
      <xdr:colOff>1668780</xdr:colOff>
      <xdr:row>9</xdr:row>
      <xdr:rowOff>297180</xdr:rowOff>
    </xdr:from>
    <xdr:to>
      <xdr:col>6</xdr:col>
      <xdr:colOff>1943099</xdr:colOff>
      <xdr:row>9</xdr:row>
      <xdr:rowOff>562453</xdr:rowOff>
    </xdr:to>
    <xdr:pic>
      <xdr:nvPicPr>
        <xdr:cNvPr id="4" name="Kép 3">
          <a:extLst>
            <a:ext uri="{FF2B5EF4-FFF2-40B4-BE49-F238E27FC236}">
              <a16:creationId xmlns:a16="http://schemas.microsoft.com/office/drawing/2014/main" id="{293B31B1-D566-4B04-925E-7CB51600235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012430" y="2154555"/>
          <a:ext cx="274319" cy="0"/>
        </a:xfrm>
        <a:prstGeom prst="rect">
          <a:avLst/>
        </a:prstGeom>
      </xdr:spPr>
    </xdr:pic>
    <xdr:clientData fLocksWithSheet="0"/>
  </xdr:twoCellAnchor>
  <xdr:twoCellAnchor>
    <xdr:from>
      <xdr:col>6</xdr:col>
      <xdr:colOff>1676400</xdr:colOff>
      <xdr:row>10</xdr:row>
      <xdr:rowOff>0</xdr:rowOff>
    </xdr:from>
    <xdr:to>
      <xdr:col>6</xdr:col>
      <xdr:colOff>1950719</xdr:colOff>
      <xdr:row>10</xdr:row>
      <xdr:rowOff>0</xdr:rowOff>
    </xdr:to>
    <xdr:pic>
      <xdr:nvPicPr>
        <xdr:cNvPr id="5" name="Kép 4">
          <a:extLst>
            <a:ext uri="{FF2B5EF4-FFF2-40B4-BE49-F238E27FC236}">
              <a16:creationId xmlns:a16="http://schemas.microsoft.com/office/drawing/2014/main" id="{EC0ED9A6-02D2-4FC6-B879-621945B2473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020050" y="2152650"/>
          <a:ext cx="274319" cy="0"/>
        </a:xfrm>
        <a:prstGeom prst="rect">
          <a:avLst/>
        </a:prstGeom>
      </xdr:spPr>
    </xdr:pic>
    <xdr:clientData fLocksWithSheet="0"/>
  </xdr:twoCellAnchor>
  <xdr:twoCellAnchor>
    <xdr:from>
      <xdr:col>10</xdr:col>
      <xdr:colOff>1722120</xdr:colOff>
      <xdr:row>23</xdr:row>
      <xdr:rowOff>266700</xdr:rowOff>
    </xdr:from>
    <xdr:to>
      <xdr:col>10</xdr:col>
      <xdr:colOff>1996439</xdr:colOff>
      <xdr:row>23</xdr:row>
      <xdr:rowOff>531973</xdr:rowOff>
    </xdr:to>
    <xdr:pic>
      <xdr:nvPicPr>
        <xdr:cNvPr id="6" name="Kép 5">
          <a:extLst>
            <a:ext uri="{FF2B5EF4-FFF2-40B4-BE49-F238E27FC236}">
              <a16:creationId xmlns:a16="http://schemas.microsoft.com/office/drawing/2014/main" id="{B9B7E993-5A51-4847-8162-5504C42B488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294870" y="5219700"/>
          <a:ext cx="274319" cy="0"/>
        </a:xfrm>
        <a:prstGeom prst="rect">
          <a:avLst/>
        </a:prstGeom>
      </xdr:spPr>
    </xdr:pic>
    <xdr:clientData fLocksWithSheet="0"/>
  </xdr:twoCellAnchor>
  <xdr:twoCellAnchor>
    <xdr:from>
      <xdr:col>10</xdr:col>
      <xdr:colOff>1704108</xdr:colOff>
      <xdr:row>24</xdr:row>
      <xdr:rowOff>284018</xdr:rowOff>
    </xdr:from>
    <xdr:to>
      <xdr:col>10</xdr:col>
      <xdr:colOff>1978427</xdr:colOff>
      <xdr:row>24</xdr:row>
      <xdr:rowOff>549291</xdr:rowOff>
    </xdr:to>
    <xdr:pic>
      <xdr:nvPicPr>
        <xdr:cNvPr id="7" name="Kép 6">
          <a:extLst>
            <a:ext uri="{FF2B5EF4-FFF2-40B4-BE49-F238E27FC236}">
              <a16:creationId xmlns:a16="http://schemas.microsoft.com/office/drawing/2014/main" id="{4B01B4F5-5EE0-4045-B378-44D46CCEE0E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276858" y="5408468"/>
          <a:ext cx="274319" cy="0"/>
        </a:xfrm>
        <a:prstGeom prst="rect">
          <a:avLst/>
        </a:prstGeom>
      </xdr:spPr>
    </xdr:pic>
    <xdr:clientData fLocksWithSheet="0"/>
  </xdr:twoCellAnchor>
  <xdr:twoCellAnchor>
    <xdr:from>
      <xdr:col>10</xdr:col>
      <xdr:colOff>1722120</xdr:colOff>
      <xdr:row>19</xdr:row>
      <xdr:rowOff>266700</xdr:rowOff>
    </xdr:from>
    <xdr:to>
      <xdr:col>10</xdr:col>
      <xdr:colOff>1996439</xdr:colOff>
      <xdr:row>19</xdr:row>
      <xdr:rowOff>531973</xdr:rowOff>
    </xdr:to>
    <xdr:pic>
      <xdr:nvPicPr>
        <xdr:cNvPr id="8" name="Kép 7">
          <a:extLst>
            <a:ext uri="{FF2B5EF4-FFF2-40B4-BE49-F238E27FC236}">
              <a16:creationId xmlns:a16="http://schemas.microsoft.com/office/drawing/2014/main" id="{C261F79E-CEDB-4FC1-A7C1-46190ADAE2B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294870" y="4267200"/>
          <a:ext cx="274319" cy="0"/>
        </a:xfrm>
        <a:prstGeom prst="rect">
          <a:avLst/>
        </a:prstGeom>
      </xdr:spPr>
    </xdr:pic>
    <xdr:clientData fLocksWithSheet="0"/>
  </xdr:twoCellAnchor>
  <xdr:twoCellAnchor>
    <xdr:from>
      <xdr:col>10</xdr:col>
      <xdr:colOff>1704108</xdr:colOff>
      <xdr:row>22</xdr:row>
      <xdr:rowOff>284018</xdr:rowOff>
    </xdr:from>
    <xdr:to>
      <xdr:col>10</xdr:col>
      <xdr:colOff>1978427</xdr:colOff>
      <xdr:row>22</xdr:row>
      <xdr:rowOff>549291</xdr:rowOff>
    </xdr:to>
    <xdr:pic>
      <xdr:nvPicPr>
        <xdr:cNvPr id="11" name="Kép 10">
          <a:extLst>
            <a:ext uri="{FF2B5EF4-FFF2-40B4-BE49-F238E27FC236}">
              <a16:creationId xmlns:a16="http://schemas.microsoft.com/office/drawing/2014/main" id="{C2F7C5EE-A0E2-43B2-A7FB-83C81794D5A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276858" y="4646468"/>
          <a:ext cx="274319" cy="0"/>
        </a:xfrm>
        <a:prstGeom prst="rect">
          <a:avLst/>
        </a:prstGeom>
      </xdr:spPr>
    </xdr:pic>
    <xdr:clientData fLocksWithSheet="0"/>
  </xdr:twoCellAnchor>
  <xdr:twoCellAnchor>
    <xdr:from>
      <xdr:col>14</xdr:col>
      <xdr:colOff>1704108</xdr:colOff>
      <xdr:row>23</xdr:row>
      <xdr:rowOff>284019</xdr:rowOff>
    </xdr:from>
    <xdr:to>
      <xdr:col>14</xdr:col>
      <xdr:colOff>1978427</xdr:colOff>
      <xdr:row>23</xdr:row>
      <xdr:rowOff>549292</xdr:rowOff>
    </xdr:to>
    <xdr:pic>
      <xdr:nvPicPr>
        <xdr:cNvPr id="12" name="Kép 11">
          <a:extLst>
            <a:ext uri="{FF2B5EF4-FFF2-40B4-BE49-F238E27FC236}">
              <a16:creationId xmlns:a16="http://schemas.microsoft.com/office/drawing/2014/main" id="{668A16ED-9A80-4C71-9F98-7270F6CDD25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505958" y="6741969"/>
          <a:ext cx="274319" cy="0"/>
        </a:xfrm>
        <a:prstGeom prst="rect">
          <a:avLst/>
        </a:prstGeom>
      </xdr:spPr>
    </xdr:pic>
    <xdr:clientData fLocksWithSheet="0"/>
  </xdr:twoCellAnchor>
  <xdr:twoCellAnchor>
    <xdr:from>
      <xdr:col>14</xdr:col>
      <xdr:colOff>1685059</xdr:colOff>
      <xdr:row>23</xdr:row>
      <xdr:rowOff>0</xdr:rowOff>
    </xdr:from>
    <xdr:to>
      <xdr:col>14</xdr:col>
      <xdr:colOff>1959378</xdr:colOff>
      <xdr:row>23</xdr:row>
      <xdr:rowOff>0</xdr:rowOff>
    </xdr:to>
    <xdr:pic>
      <xdr:nvPicPr>
        <xdr:cNvPr id="13" name="Kép 12">
          <a:extLst>
            <a:ext uri="{FF2B5EF4-FFF2-40B4-BE49-F238E27FC236}">
              <a16:creationId xmlns:a16="http://schemas.microsoft.com/office/drawing/2014/main" id="{BCA7795C-E678-4922-A26C-5F864EE36CA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886959" y="6562725"/>
          <a:ext cx="274319" cy="0"/>
        </a:xfrm>
        <a:prstGeom prst="rect">
          <a:avLst/>
        </a:prstGeom>
      </xdr:spPr>
    </xdr:pic>
    <xdr:clientData fLocksWithSheet="0"/>
  </xdr:twoCellAnchor>
  <xdr:twoCellAnchor>
    <xdr:from>
      <xdr:col>14</xdr:col>
      <xdr:colOff>1704109</xdr:colOff>
      <xdr:row>26</xdr:row>
      <xdr:rowOff>0</xdr:rowOff>
    </xdr:from>
    <xdr:to>
      <xdr:col>14</xdr:col>
      <xdr:colOff>1978428</xdr:colOff>
      <xdr:row>26</xdr:row>
      <xdr:rowOff>0</xdr:rowOff>
    </xdr:to>
    <xdr:pic>
      <xdr:nvPicPr>
        <xdr:cNvPr id="15" name="Kép 14">
          <a:extLst>
            <a:ext uri="{FF2B5EF4-FFF2-40B4-BE49-F238E27FC236}">
              <a16:creationId xmlns:a16="http://schemas.microsoft.com/office/drawing/2014/main" id="{4650ED27-2E61-4EAB-B654-96BDC4E8F6B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505959" y="5791200"/>
          <a:ext cx="274319" cy="0"/>
        </a:xfrm>
        <a:prstGeom prst="rect">
          <a:avLst/>
        </a:prstGeom>
      </xdr:spPr>
    </xdr:pic>
    <xdr:clientData fLocksWithSheet="0"/>
  </xdr:twoCellAnchor>
  <xdr:twoCellAnchor>
    <xdr:from>
      <xdr:col>14</xdr:col>
      <xdr:colOff>1704108</xdr:colOff>
      <xdr:row>25</xdr:row>
      <xdr:rowOff>284019</xdr:rowOff>
    </xdr:from>
    <xdr:to>
      <xdr:col>14</xdr:col>
      <xdr:colOff>1978427</xdr:colOff>
      <xdr:row>25</xdr:row>
      <xdr:rowOff>549292</xdr:rowOff>
    </xdr:to>
    <xdr:pic>
      <xdr:nvPicPr>
        <xdr:cNvPr id="16" name="Kép 15">
          <a:extLst>
            <a:ext uri="{FF2B5EF4-FFF2-40B4-BE49-F238E27FC236}">
              <a16:creationId xmlns:a16="http://schemas.microsoft.com/office/drawing/2014/main" id="{4BB33328-DBB4-4B1E-B112-2F2C7151BAA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505958" y="5979969"/>
          <a:ext cx="274319" cy="0"/>
        </a:xfrm>
        <a:prstGeom prst="rect">
          <a:avLst/>
        </a:prstGeom>
      </xdr:spPr>
    </xdr:pic>
    <xdr:clientData fLocksWithSheet="0"/>
  </xdr:twoCellAnchor>
  <xdr:twoCellAnchor>
    <xdr:from>
      <xdr:col>14</xdr:col>
      <xdr:colOff>1704109</xdr:colOff>
      <xdr:row>26</xdr:row>
      <xdr:rowOff>0</xdr:rowOff>
    </xdr:from>
    <xdr:to>
      <xdr:col>14</xdr:col>
      <xdr:colOff>1978428</xdr:colOff>
      <xdr:row>26</xdr:row>
      <xdr:rowOff>0</xdr:rowOff>
    </xdr:to>
    <xdr:pic>
      <xdr:nvPicPr>
        <xdr:cNvPr id="17" name="Kép 16">
          <a:extLst>
            <a:ext uri="{FF2B5EF4-FFF2-40B4-BE49-F238E27FC236}">
              <a16:creationId xmlns:a16="http://schemas.microsoft.com/office/drawing/2014/main" id="{D2E8CB4B-3D23-4937-905D-DE897CC0555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505959" y="5981700"/>
          <a:ext cx="274319" cy="0"/>
        </a:xfrm>
        <a:prstGeom prst="rect">
          <a:avLst/>
        </a:prstGeom>
      </xdr:spPr>
    </xdr:pic>
    <xdr:clientData fLocksWithSheet="0"/>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11906</xdr:rowOff>
    </xdr:from>
    <xdr:to>
      <xdr:col>4</xdr:col>
      <xdr:colOff>158728</xdr:colOff>
      <xdr:row>9</xdr:row>
      <xdr:rowOff>97406</xdr:rowOff>
    </xdr:to>
    <xdr:pic>
      <xdr:nvPicPr>
        <xdr:cNvPr id="2" name="Kép 1">
          <a:extLst>
            <a:ext uri="{FF2B5EF4-FFF2-40B4-BE49-F238E27FC236}">
              <a16:creationId xmlns:a16="http://schemas.microsoft.com/office/drawing/2014/main" id="{49419D9D-CB2F-952F-419B-50E8DAF44D5B}"/>
            </a:ext>
          </a:extLst>
        </xdr:cNvPr>
        <xdr:cNvPicPr>
          <a:picLocks noChangeAspect="1"/>
        </xdr:cNvPicPr>
      </xdr:nvPicPr>
      <xdr:blipFill>
        <a:blip xmlns:r="http://schemas.openxmlformats.org/officeDocument/2006/relationships" r:embed="rId1"/>
        <a:stretch>
          <a:fillRect/>
        </a:stretch>
      </xdr:blipFill>
      <xdr:spPr>
        <a:xfrm>
          <a:off x="0" y="11906"/>
          <a:ext cx="2635228" cy="1800000"/>
        </a:xfrm>
        <a:prstGeom prst="rect">
          <a:avLst/>
        </a:prstGeom>
        <a:ln>
          <a:solidFill>
            <a:sysClr val="windowText" lastClr="000000"/>
          </a:solidFill>
        </a:ln>
      </xdr:spPr>
    </xdr:pic>
    <xdr:clientData/>
  </xdr:twoCellAnchor>
  <xdr:twoCellAnchor editAs="oneCell">
    <xdr:from>
      <xdr:col>5</xdr:col>
      <xdr:colOff>348288</xdr:colOff>
      <xdr:row>10</xdr:row>
      <xdr:rowOff>36990</xdr:rowOff>
    </xdr:from>
    <xdr:to>
      <xdr:col>9</xdr:col>
      <xdr:colOff>324422</xdr:colOff>
      <xdr:row>19</xdr:row>
      <xdr:rowOff>165651</xdr:rowOff>
    </xdr:to>
    <xdr:pic>
      <xdr:nvPicPr>
        <xdr:cNvPr id="6" name="Kép 5">
          <a:extLst>
            <a:ext uri="{FF2B5EF4-FFF2-40B4-BE49-F238E27FC236}">
              <a16:creationId xmlns:a16="http://schemas.microsoft.com/office/drawing/2014/main" id="{1D314234-4F88-A8CD-3D64-67FF4146431A}"/>
            </a:ext>
          </a:extLst>
        </xdr:cNvPr>
        <xdr:cNvPicPr>
          <a:picLocks noChangeAspect="1"/>
        </xdr:cNvPicPr>
      </xdr:nvPicPr>
      <xdr:blipFill>
        <a:blip xmlns:r="http://schemas.openxmlformats.org/officeDocument/2006/relationships" r:embed="rId2"/>
        <a:stretch>
          <a:fillRect/>
        </a:stretch>
      </xdr:blipFill>
      <xdr:spPr>
        <a:xfrm>
          <a:off x="3454266" y="1941990"/>
          <a:ext cx="2460917" cy="1843161"/>
        </a:xfrm>
        <a:prstGeom prst="rect">
          <a:avLst/>
        </a:prstGeom>
        <a:ln>
          <a:solidFill>
            <a:sysClr val="windowText" lastClr="000000"/>
          </a:solidFill>
        </a:ln>
      </xdr:spPr>
    </xdr:pic>
    <xdr:clientData/>
  </xdr:twoCellAnchor>
  <xdr:twoCellAnchor editAs="oneCell">
    <xdr:from>
      <xdr:col>9</xdr:col>
      <xdr:colOff>525855</xdr:colOff>
      <xdr:row>10</xdr:row>
      <xdr:rowOff>21467</xdr:rowOff>
    </xdr:from>
    <xdr:to>
      <xdr:col>13</xdr:col>
      <xdr:colOff>377904</xdr:colOff>
      <xdr:row>19</xdr:row>
      <xdr:rowOff>106967</xdr:rowOff>
    </xdr:to>
    <xdr:pic>
      <xdr:nvPicPr>
        <xdr:cNvPr id="7" name="Kép 6">
          <a:extLst>
            <a:ext uri="{FF2B5EF4-FFF2-40B4-BE49-F238E27FC236}">
              <a16:creationId xmlns:a16="http://schemas.microsoft.com/office/drawing/2014/main" id="{85FC6599-D1BD-7C24-5070-D42068E5FEF8}"/>
            </a:ext>
          </a:extLst>
        </xdr:cNvPr>
        <xdr:cNvPicPr>
          <a:picLocks noChangeAspect="1"/>
        </xdr:cNvPicPr>
      </xdr:nvPicPr>
      <xdr:blipFill>
        <a:blip xmlns:r="http://schemas.openxmlformats.org/officeDocument/2006/relationships" r:embed="rId3"/>
        <a:stretch>
          <a:fillRect/>
        </a:stretch>
      </xdr:blipFill>
      <xdr:spPr>
        <a:xfrm>
          <a:off x="6116616" y="1926467"/>
          <a:ext cx="2336831" cy="1800000"/>
        </a:xfrm>
        <a:prstGeom prst="rect">
          <a:avLst/>
        </a:prstGeom>
        <a:ln>
          <a:solidFill>
            <a:sysClr val="windowText" lastClr="000000"/>
          </a:solidFill>
        </a:ln>
      </xdr:spPr>
    </xdr:pic>
    <xdr:clientData/>
  </xdr:twoCellAnchor>
  <xdr:twoCellAnchor editAs="oneCell">
    <xdr:from>
      <xdr:col>13</xdr:col>
      <xdr:colOff>603232</xdr:colOff>
      <xdr:row>10</xdr:row>
      <xdr:rowOff>35657</xdr:rowOff>
    </xdr:from>
    <xdr:to>
      <xdr:col>17</xdr:col>
      <xdr:colOff>453561</xdr:colOff>
      <xdr:row>19</xdr:row>
      <xdr:rowOff>121157</xdr:rowOff>
    </xdr:to>
    <xdr:pic>
      <xdr:nvPicPr>
        <xdr:cNvPr id="8" name="Kép 7">
          <a:extLst>
            <a:ext uri="{FF2B5EF4-FFF2-40B4-BE49-F238E27FC236}">
              <a16:creationId xmlns:a16="http://schemas.microsoft.com/office/drawing/2014/main" id="{ECABF290-87FF-7EB8-120F-96315768896F}"/>
            </a:ext>
          </a:extLst>
        </xdr:cNvPr>
        <xdr:cNvPicPr>
          <a:picLocks noChangeAspect="1"/>
        </xdr:cNvPicPr>
      </xdr:nvPicPr>
      <xdr:blipFill>
        <a:blip xmlns:r="http://schemas.openxmlformats.org/officeDocument/2006/relationships" r:embed="rId4"/>
        <a:stretch>
          <a:fillRect/>
        </a:stretch>
      </xdr:blipFill>
      <xdr:spPr>
        <a:xfrm>
          <a:off x="8678775" y="1940657"/>
          <a:ext cx="2335112" cy="1800000"/>
        </a:xfrm>
        <a:prstGeom prst="rect">
          <a:avLst/>
        </a:prstGeom>
        <a:ln>
          <a:solidFill>
            <a:sysClr val="windowText" lastClr="000000"/>
          </a:solidFill>
        </a:ln>
      </xdr:spPr>
    </xdr:pic>
    <xdr:clientData/>
  </xdr:twoCellAnchor>
  <xdr:twoCellAnchor editAs="oneCell">
    <xdr:from>
      <xdr:col>0</xdr:col>
      <xdr:colOff>0</xdr:colOff>
      <xdr:row>20</xdr:row>
      <xdr:rowOff>125242</xdr:rowOff>
    </xdr:from>
    <xdr:to>
      <xdr:col>6</xdr:col>
      <xdr:colOff>31706</xdr:colOff>
      <xdr:row>30</xdr:row>
      <xdr:rowOff>20242</xdr:rowOff>
    </xdr:to>
    <xdr:pic>
      <xdr:nvPicPr>
        <xdr:cNvPr id="9" name="Kép 8">
          <a:extLst>
            <a:ext uri="{FF2B5EF4-FFF2-40B4-BE49-F238E27FC236}">
              <a16:creationId xmlns:a16="http://schemas.microsoft.com/office/drawing/2014/main" id="{37B3D920-0387-3488-C99C-8C7DC19C77A9}"/>
            </a:ext>
          </a:extLst>
        </xdr:cNvPr>
        <xdr:cNvPicPr>
          <a:picLocks noChangeAspect="1"/>
        </xdr:cNvPicPr>
      </xdr:nvPicPr>
      <xdr:blipFill>
        <a:blip xmlns:r="http://schemas.openxmlformats.org/officeDocument/2006/relationships" r:embed="rId5"/>
        <a:stretch>
          <a:fillRect/>
        </a:stretch>
      </xdr:blipFill>
      <xdr:spPr>
        <a:xfrm>
          <a:off x="0" y="3935242"/>
          <a:ext cx="3758880" cy="1800000"/>
        </a:xfrm>
        <a:prstGeom prst="rect">
          <a:avLst/>
        </a:prstGeom>
        <a:ln>
          <a:solidFill>
            <a:sysClr val="windowText" lastClr="000000"/>
          </a:solidFill>
        </a:ln>
      </xdr:spPr>
    </xdr:pic>
    <xdr:clientData/>
  </xdr:twoCellAnchor>
  <xdr:twoCellAnchor editAs="oneCell">
    <xdr:from>
      <xdr:col>0</xdr:col>
      <xdr:colOff>0</xdr:colOff>
      <xdr:row>41</xdr:row>
      <xdr:rowOff>50033</xdr:rowOff>
    </xdr:from>
    <xdr:to>
      <xdr:col>4</xdr:col>
      <xdr:colOff>521804</xdr:colOff>
      <xdr:row>44</xdr:row>
      <xdr:rowOff>135822</xdr:rowOff>
    </xdr:to>
    <xdr:pic>
      <xdr:nvPicPr>
        <xdr:cNvPr id="11" name="Kép 10">
          <a:extLst>
            <a:ext uri="{FF2B5EF4-FFF2-40B4-BE49-F238E27FC236}">
              <a16:creationId xmlns:a16="http://schemas.microsoft.com/office/drawing/2014/main" id="{1739B77F-C750-36D3-B2E0-AE4701A3D916}"/>
            </a:ext>
          </a:extLst>
        </xdr:cNvPr>
        <xdr:cNvPicPr>
          <a:picLocks noChangeAspect="1"/>
        </xdr:cNvPicPr>
      </xdr:nvPicPr>
      <xdr:blipFill>
        <a:blip xmlns:r="http://schemas.openxmlformats.org/officeDocument/2006/relationships" r:embed="rId6"/>
        <a:stretch>
          <a:fillRect/>
        </a:stretch>
      </xdr:blipFill>
      <xdr:spPr>
        <a:xfrm>
          <a:off x="0" y="7860533"/>
          <a:ext cx="3006587" cy="657289"/>
        </a:xfrm>
        <a:prstGeom prst="rect">
          <a:avLst/>
        </a:prstGeom>
        <a:ln>
          <a:solidFill>
            <a:sysClr val="windowText" lastClr="000000"/>
          </a:solidFill>
        </a:ln>
      </xdr:spPr>
    </xdr:pic>
    <xdr:clientData/>
  </xdr:twoCellAnchor>
  <xdr:twoCellAnchor editAs="oneCell">
    <xdr:from>
      <xdr:col>0</xdr:col>
      <xdr:colOff>0</xdr:colOff>
      <xdr:row>30</xdr:row>
      <xdr:rowOff>180482</xdr:rowOff>
    </xdr:from>
    <xdr:to>
      <xdr:col>5</xdr:col>
      <xdr:colOff>599951</xdr:colOff>
      <xdr:row>40</xdr:row>
      <xdr:rowOff>75482</xdr:rowOff>
    </xdr:to>
    <xdr:pic>
      <xdr:nvPicPr>
        <xdr:cNvPr id="13" name="Kép 12">
          <a:extLst>
            <a:ext uri="{FF2B5EF4-FFF2-40B4-BE49-F238E27FC236}">
              <a16:creationId xmlns:a16="http://schemas.microsoft.com/office/drawing/2014/main" id="{33EEAED5-5FD2-CE6C-C000-9CE5A227282B}"/>
            </a:ext>
          </a:extLst>
        </xdr:cNvPr>
        <xdr:cNvPicPr>
          <a:picLocks noChangeAspect="1"/>
        </xdr:cNvPicPr>
      </xdr:nvPicPr>
      <xdr:blipFill>
        <a:blip xmlns:r="http://schemas.openxmlformats.org/officeDocument/2006/relationships" r:embed="rId7"/>
        <a:stretch>
          <a:fillRect/>
        </a:stretch>
      </xdr:blipFill>
      <xdr:spPr>
        <a:xfrm>
          <a:off x="0" y="5895482"/>
          <a:ext cx="3705929" cy="1800000"/>
        </a:xfrm>
        <a:prstGeom prst="rect">
          <a:avLst/>
        </a:prstGeom>
        <a:ln>
          <a:solidFill>
            <a:sysClr val="windowText" lastClr="000000"/>
          </a:solidFill>
        </a:ln>
      </xdr:spPr>
    </xdr:pic>
    <xdr:clientData/>
  </xdr:twoCellAnchor>
  <xdr:twoCellAnchor editAs="oneCell">
    <xdr:from>
      <xdr:col>12</xdr:col>
      <xdr:colOff>323022</xdr:colOff>
      <xdr:row>30</xdr:row>
      <xdr:rowOff>190025</xdr:rowOff>
    </xdr:from>
    <xdr:to>
      <xdr:col>16</xdr:col>
      <xdr:colOff>337424</xdr:colOff>
      <xdr:row>40</xdr:row>
      <xdr:rowOff>149087</xdr:rowOff>
    </xdr:to>
    <xdr:pic>
      <xdr:nvPicPr>
        <xdr:cNvPr id="14" name="Kép 13">
          <a:extLst>
            <a:ext uri="{FF2B5EF4-FFF2-40B4-BE49-F238E27FC236}">
              <a16:creationId xmlns:a16="http://schemas.microsoft.com/office/drawing/2014/main" id="{C26B9590-6C13-36EC-1A9A-E5933270CB8A}"/>
            </a:ext>
          </a:extLst>
        </xdr:cNvPr>
        <xdr:cNvPicPr>
          <a:picLocks noChangeAspect="1"/>
        </xdr:cNvPicPr>
      </xdr:nvPicPr>
      <xdr:blipFill>
        <a:blip xmlns:r="http://schemas.openxmlformats.org/officeDocument/2006/relationships" r:embed="rId8"/>
        <a:stretch>
          <a:fillRect/>
        </a:stretch>
      </xdr:blipFill>
      <xdr:spPr>
        <a:xfrm>
          <a:off x="7777370" y="5905025"/>
          <a:ext cx="2499184" cy="1864062"/>
        </a:xfrm>
        <a:prstGeom prst="rect">
          <a:avLst/>
        </a:prstGeom>
        <a:ln>
          <a:solidFill>
            <a:sysClr val="windowText" lastClr="000000"/>
          </a:solidFill>
        </a:ln>
      </xdr:spPr>
    </xdr:pic>
    <xdr:clientData/>
  </xdr:twoCellAnchor>
  <xdr:twoCellAnchor editAs="oneCell">
    <xdr:from>
      <xdr:col>5</xdr:col>
      <xdr:colOff>56453</xdr:colOff>
      <xdr:row>41</xdr:row>
      <xdr:rowOff>77590</xdr:rowOff>
    </xdr:from>
    <xdr:to>
      <xdr:col>10</xdr:col>
      <xdr:colOff>159639</xdr:colOff>
      <xdr:row>50</xdr:row>
      <xdr:rowOff>155125</xdr:rowOff>
    </xdr:to>
    <xdr:pic>
      <xdr:nvPicPr>
        <xdr:cNvPr id="21" name="Kép 20">
          <a:extLst>
            <a:ext uri="{FF2B5EF4-FFF2-40B4-BE49-F238E27FC236}">
              <a16:creationId xmlns:a16="http://schemas.microsoft.com/office/drawing/2014/main" id="{833AB73C-29F0-62C9-BDB6-B99522BE13EF}"/>
            </a:ext>
          </a:extLst>
        </xdr:cNvPr>
        <xdr:cNvPicPr>
          <a:picLocks noChangeAspect="1"/>
        </xdr:cNvPicPr>
      </xdr:nvPicPr>
      <xdr:blipFill>
        <a:blip xmlns:r="http://schemas.openxmlformats.org/officeDocument/2006/relationships" r:embed="rId9"/>
        <a:stretch>
          <a:fillRect/>
        </a:stretch>
      </xdr:blipFill>
      <xdr:spPr>
        <a:xfrm>
          <a:off x="3162431" y="7888090"/>
          <a:ext cx="3209165" cy="1792035"/>
        </a:xfrm>
        <a:prstGeom prst="rect">
          <a:avLst/>
        </a:prstGeom>
        <a:ln w="9525">
          <a:solidFill>
            <a:schemeClr val="tx1"/>
          </a:solidFill>
        </a:ln>
      </xdr:spPr>
    </xdr:pic>
    <xdr:clientData/>
  </xdr:twoCellAnchor>
  <xdr:twoCellAnchor editAs="oneCell">
    <xdr:from>
      <xdr:col>10</xdr:col>
      <xdr:colOff>245287</xdr:colOff>
      <xdr:row>41</xdr:row>
      <xdr:rowOff>11432</xdr:rowOff>
    </xdr:from>
    <xdr:to>
      <xdr:col>16</xdr:col>
      <xdr:colOff>339086</xdr:colOff>
      <xdr:row>50</xdr:row>
      <xdr:rowOff>158002</xdr:rowOff>
    </xdr:to>
    <xdr:pic>
      <xdr:nvPicPr>
        <xdr:cNvPr id="16" name="Kép 15">
          <a:extLst>
            <a:ext uri="{FF2B5EF4-FFF2-40B4-BE49-F238E27FC236}">
              <a16:creationId xmlns:a16="http://schemas.microsoft.com/office/drawing/2014/main" id="{51D670A0-D51E-74B7-8B56-86D16E344D8A}"/>
            </a:ext>
          </a:extLst>
        </xdr:cNvPr>
        <xdr:cNvPicPr>
          <a:picLocks noChangeAspect="1"/>
        </xdr:cNvPicPr>
      </xdr:nvPicPr>
      <xdr:blipFill>
        <a:blip xmlns:r="http://schemas.openxmlformats.org/officeDocument/2006/relationships" r:embed="rId10"/>
        <a:stretch>
          <a:fillRect/>
        </a:stretch>
      </xdr:blipFill>
      <xdr:spPr>
        <a:xfrm>
          <a:off x="6457244" y="7821932"/>
          <a:ext cx="3820972" cy="1861070"/>
        </a:xfrm>
        <a:prstGeom prst="rect">
          <a:avLst/>
        </a:prstGeom>
        <a:ln w="9525">
          <a:solidFill>
            <a:schemeClr val="tx1"/>
          </a:solidFill>
        </a:ln>
      </xdr:spPr>
    </xdr:pic>
    <xdr:clientData/>
  </xdr:twoCellAnchor>
  <xdr:twoCellAnchor editAs="oneCell">
    <xdr:from>
      <xdr:col>6</xdr:col>
      <xdr:colOff>148021</xdr:colOff>
      <xdr:row>20</xdr:row>
      <xdr:rowOff>137364</xdr:rowOff>
    </xdr:from>
    <xdr:to>
      <xdr:col>9</xdr:col>
      <xdr:colOff>611394</xdr:colOff>
      <xdr:row>30</xdr:row>
      <xdr:rowOff>40397</xdr:rowOff>
    </xdr:to>
    <xdr:pic>
      <xdr:nvPicPr>
        <xdr:cNvPr id="5" name="Kép 4">
          <a:extLst>
            <a:ext uri="{FF2B5EF4-FFF2-40B4-BE49-F238E27FC236}">
              <a16:creationId xmlns:a16="http://schemas.microsoft.com/office/drawing/2014/main" id="{B13863E6-D68D-4E3D-9A4A-0D206C07C93A}"/>
            </a:ext>
          </a:extLst>
        </xdr:cNvPr>
        <xdr:cNvPicPr>
          <a:picLocks noChangeAspect="1"/>
        </xdr:cNvPicPr>
      </xdr:nvPicPr>
      <xdr:blipFill>
        <a:blip xmlns:r="http://schemas.openxmlformats.org/officeDocument/2006/relationships" r:embed="rId11"/>
        <a:stretch>
          <a:fillRect/>
        </a:stretch>
      </xdr:blipFill>
      <xdr:spPr>
        <a:xfrm>
          <a:off x="3875195" y="3947364"/>
          <a:ext cx="2326960" cy="1808033"/>
        </a:xfrm>
        <a:prstGeom prst="rect">
          <a:avLst/>
        </a:prstGeom>
        <a:ln>
          <a:solidFill>
            <a:sysClr val="windowText" lastClr="000000"/>
          </a:solidFill>
        </a:ln>
      </xdr:spPr>
    </xdr:pic>
    <xdr:clientData/>
  </xdr:twoCellAnchor>
  <xdr:twoCellAnchor editAs="oneCell">
    <xdr:from>
      <xdr:col>0</xdr:col>
      <xdr:colOff>16810</xdr:colOff>
      <xdr:row>10</xdr:row>
      <xdr:rowOff>20812</xdr:rowOff>
    </xdr:from>
    <xdr:to>
      <xdr:col>5</xdr:col>
      <xdr:colOff>245708</xdr:colOff>
      <xdr:row>19</xdr:row>
      <xdr:rowOff>140803</xdr:rowOff>
    </xdr:to>
    <xdr:pic>
      <xdr:nvPicPr>
        <xdr:cNvPr id="4" name="Kép 3">
          <a:extLst>
            <a:ext uri="{FF2B5EF4-FFF2-40B4-BE49-F238E27FC236}">
              <a16:creationId xmlns:a16="http://schemas.microsoft.com/office/drawing/2014/main" id="{BC29B01C-3473-49BE-88AD-0371A4AAFFC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6810" y="1925812"/>
          <a:ext cx="3334876" cy="1834491"/>
        </a:xfrm>
        <a:prstGeom prst="rect">
          <a:avLst/>
        </a:prstGeom>
        <a:ln w="12700">
          <a:solidFill>
            <a:schemeClr val="tx1"/>
          </a:solidFill>
        </a:ln>
      </xdr:spPr>
    </xdr:pic>
    <xdr:clientData/>
  </xdr:twoCellAnchor>
  <xdr:twoCellAnchor editAs="oneCell">
    <xdr:from>
      <xdr:col>6</xdr:col>
      <xdr:colOff>127747</xdr:colOff>
      <xdr:row>30</xdr:row>
      <xdr:rowOff>156979</xdr:rowOff>
    </xdr:from>
    <xdr:to>
      <xdr:col>12</xdr:col>
      <xdr:colOff>185621</xdr:colOff>
      <xdr:row>40</xdr:row>
      <xdr:rowOff>148013</xdr:rowOff>
    </xdr:to>
    <xdr:pic>
      <xdr:nvPicPr>
        <xdr:cNvPr id="18" name="Kép 17">
          <a:extLst>
            <a:ext uri="{FF2B5EF4-FFF2-40B4-BE49-F238E27FC236}">
              <a16:creationId xmlns:a16="http://schemas.microsoft.com/office/drawing/2014/main" id="{77FCB5B4-0953-463D-BE42-65E6281F596F}"/>
            </a:ext>
          </a:extLst>
        </xdr:cNvPr>
        <xdr:cNvPicPr>
          <a:picLocks noChangeAspect="1"/>
        </xdr:cNvPicPr>
      </xdr:nvPicPr>
      <xdr:blipFill>
        <a:blip xmlns:r="http://schemas.openxmlformats.org/officeDocument/2006/relationships" r:embed="rId13"/>
        <a:stretch>
          <a:fillRect/>
        </a:stretch>
      </xdr:blipFill>
      <xdr:spPr>
        <a:xfrm>
          <a:off x="3854921" y="5871979"/>
          <a:ext cx="3785048" cy="1896034"/>
        </a:xfrm>
        <a:prstGeom prst="rect">
          <a:avLst/>
        </a:prstGeom>
      </xdr:spPr>
    </xdr:pic>
    <xdr:clientData/>
  </xdr:twoCellAnchor>
  <xdr:twoCellAnchor editAs="oneCell">
    <xdr:from>
      <xdr:col>0</xdr:col>
      <xdr:colOff>24848</xdr:colOff>
      <xdr:row>45</xdr:row>
      <xdr:rowOff>65909</xdr:rowOff>
    </xdr:from>
    <xdr:to>
      <xdr:col>4</xdr:col>
      <xdr:colOff>447261</xdr:colOff>
      <xdr:row>50</xdr:row>
      <xdr:rowOff>165144</xdr:rowOff>
    </xdr:to>
    <xdr:pic>
      <xdr:nvPicPr>
        <xdr:cNvPr id="10" name="Kép 9">
          <a:extLst>
            <a:ext uri="{FF2B5EF4-FFF2-40B4-BE49-F238E27FC236}">
              <a16:creationId xmlns:a16="http://schemas.microsoft.com/office/drawing/2014/main" id="{72F46408-3B6A-8BAD-E1A4-DADF4ACD83A5}"/>
            </a:ext>
          </a:extLst>
        </xdr:cNvPr>
        <xdr:cNvPicPr>
          <a:picLocks noChangeAspect="1"/>
        </xdr:cNvPicPr>
      </xdr:nvPicPr>
      <xdr:blipFill>
        <a:blip xmlns:r="http://schemas.openxmlformats.org/officeDocument/2006/relationships" r:embed="rId14"/>
        <a:stretch>
          <a:fillRect/>
        </a:stretch>
      </xdr:blipFill>
      <xdr:spPr>
        <a:xfrm>
          <a:off x="24848" y="8638409"/>
          <a:ext cx="2907196" cy="1051735"/>
        </a:xfrm>
        <a:prstGeom prst="rect">
          <a:avLst/>
        </a:prstGeom>
      </xdr:spPr>
    </xdr:pic>
    <xdr:clientData/>
  </xdr:twoCellAnchor>
  <xdr:twoCellAnchor editAs="oneCell">
    <xdr:from>
      <xdr:col>10</xdr:col>
      <xdr:colOff>173935</xdr:colOff>
      <xdr:row>20</xdr:row>
      <xdr:rowOff>96991</xdr:rowOff>
    </xdr:from>
    <xdr:to>
      <xdr:col>16</xdr:col>
      <xdr:colOff>339587</xdr:colOff>
      <xdr:row>30</xdr:row>
      <xdr:rowOff>72970</xdr:rowOff>
    </xdr:to>
    <xdr:pic>
      <xdr:nvPicPr>
        <xdr:cNvPr id="17" name="Kép 16">
          <a:extLst>
            <a:ext uri="{FF2B5EF4-FFF2-40B4-BE49-F238E27FC236}">
              <a16:creationId xmlns:a16="http://schemas.microsoft.com/office/drawing/2014/main" id="{B8BF7D5F-1B50-39F6-1A78-8D2FF8BEEC1F}"/>
            </a:ext>
          </a:extLst>
        </xdr:cNvPr>
        <xdr:cNvPicPr>
          <a:picLocks noChangeAspect="1"/>
        </xdr:cNvPicPr>
      </xdr:nvPicPr>
      <xdr:blipFill rotWithShape="1">
        <a:blip xmlns:r="http://schemas.openxmlformats.org/officeDocument/2006/relationships" r:embed="rId15">
          <a:extLst>
            <a:ext uri="{28A0092B-C50C-407E-A947-70E740481C1C}">
              <a14:useLocalDpi xmlns:a14="http://schemas.microsoft.com/office/drawing/2010/main" val="0"/>
            </a:ext>
          </a:extLst>
        </a:blip>
        <a:srcRect r="30711"/>
        <a:stretch>
          <a:fillRect/>
        </a:stretch>
      </xdr:blipFill>
      <xdr:spPr>
        <a:xfrm>
          <a:off x="6385892" y="3906991"/>
          <a:ext cx="3892825" cy="1880979"/>
        </a:xfrm>
        <a:prstGeom prst="rect">
          <a:avLst/>
        </a:prstGeom>
      </xdr:spPr>
    </xdr:pic>
    <xdr:clientData/>
  </xdr:twoCellAnchor>
  <xdr:twoCellAnchor editAs="oneCell">
    <xdr:from>
      <xdr:col>11</xdr:col>
      <xdr:colOff>300404</xdr:colOff>
      <xdr:row>0</xdr:row>
      <xdr:rowOff>0</xdr:rowOff>
    </xdr:from>
    <xdr:to>
      <xdr:col>17</xdr:col>
      <xdr:colOff>337038</xdr:colOff>
      <xdr:row>9</xdr:row>
      <xdr:rowOff>109672</xdr:rowOff>
    </xdr:to>
    <xdr:pic>
      <xdr:nvPicPr>
        <xdr:cNvPr id="15" name="Kép 14">
          <a:extLst>
            <a:ext uri="{FF2B5EF4-FFF2-40B4-BE49-F238E27FC236}">
              <a16:creationId xmlns:a16="http://schemas.microsoft.com/office/drawing/2014/main" id="{348DD22F-C6FB-B50C-4243-7E7E2ACC05D5}"/>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7258" t="3680" r="30148" b="42611"/>
        <a:stretch>
          <a:fillRect/>
        </a:stretch>
      </xdr:blipFill>
      <xdr:spPr>
        <a:xfrm>
          <a:off x="7151077" y="0"/>
          <a:ext cx="3773365" cy="1824172"/>
        </a:xfrm>
        <a:prstGeom prst="rect">
          <a:avLst/>
        </a:prstGeom>
      </xdr:spPr>
    </xdr:pic>
    <xdr:clientData/>
  </xdr:twoCellAnchor>
  <xdr:twoCellAnchor editAs="oneCell">
    <xdr:from>
      <xdr:col>4</xdr:col>
      <xdr:colOff>203446</xdr:colOff>
      <xdr:row>0</xdr:row>
      <xdr:rowOff>0</xdr:rowOff>
    </xdr:from>
    <xdr:to>
      <xdr:col>11</xdr:col>
      <xdr:colOff>286674</xdr:colOff>
      <xdr:row>9</xdr:row>
      <xdr:rowOff>135207</xdr:rowOff>
    </xdr:to>
    <xdr:pic>
      <xdr:nvPicPr>
        <xdr:cNvPr id="12" name="Kép 11">
          <a:extLst>
            <a:ext uri="{FF2B5EF4-FFF2-40B4-BE49-F238E27FC236}">
              <a16:creationId xmlns:a16="http://schemas.microsoft.com/office/drawing/2014/main" id="{87758609-455F-A2DF-9B30-CF17550229ED}"/>
            </a:ext>
          </a:extLst>
        </xdr:cNvPr>
        <xdr:cNvPicPr>
          <a:picLocks noChangeAspect="1"/>
        </xdr:cNvPicPr>
      </xdr:nvPicPr>
      <xdr:blipFill>
        <a:blip xmlns:r="http://schemas.openxmlformats.org/officeDocument/2006/relationships" r:embed="rId17"/>
        <a:stretch>
          <a:fillRect/>
        </a:stretch>
      </xdr:blipFill>
      <xdr:spPr>
        <a:xfrm>
          <a:off x="2681796" y="0"/>
          <a:ext cx="4420339" cy="188299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8</xdr:col>
      <xdr:colOff>161653</xdr:colOff>
      <xdr:row>3</xdr:row>
      <xdr:rowOff>4185</xdr:rowOff>
    </xdr:from>
    <xdr:ext cx="1889759" cy="3444079"/>
    <xdr:pic>
      <xdr:nvPicPr>
        <xdr:cNvPr id="409" name="Kép 408" descr="2OePYBPA">
          <a:extLst>
            <a:ext uri="{FF2B5EF4-FFF2-40B4-BE49-F238E27FC236}">
              <a16:creationId xmlns:a16="http://schemas.microsoft.com/office/drawing/2014/main" id="{14DC0F0B-59AD-4974-A4AD-DBBD1368D4A7}"/>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0890" t="13296" r="11715" b="4495"/>
        <a:stretch/>
      </xdr:blipFill>
      <xdr:spPr bwMode="auto">
        <a:xfrm>
          <a:off x="161653" y="5283756"/>
          <a:ext cx="1889759" cy="34440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159026</xdr:colOff>
      <xdr:row>91</xdr:row>
      <xdr:rowOff>193597</xdr:rowOff>
    </xdr:from>
    <xdr:to>
      <xdr:col>0</xdr:col>
      <xdr:colOff>2053930</xdr:colOff>
      <xdr:row>101</xdr:row>
      <xdr:rowOff>193401</xdr:rowOff>
    </xdr:to>
    <xdr:pic>
      <xdr:nvPicPr>
        <xdr:cNvPr id="438" name="Kép 437">
          <a:extLst>
            <a:ext uri="{FF2B5EF4-FFF2-40B4-BE49-F238E27FC236}">
              <a16:creationId xmlns:a16="http://schemas.microsoft.com/office/drawing/2014/main" id="{32B92013-2AD6-4BAA-86FC-45CC71871848}"/>
            </a:ext>
          </a:extLst>
        </xdr:cNvPr>
        <xdr:cNvPicPr>
          <a:picLocks noChangeAspect="1"/>
        </xdr:cNvPicPr>
      </xdr:nvPicPr>
      <xdr:blipFill>
        <a:blip xmlns:r="http://schemas.openxmlformats.org/officeDocument/2006/relationships" r:embed="rId2"/>
        <a:stretch>
          <a:fillRect/>
        </a:stretch>
      </xdr:blipFill>
      <xdr:spPr>
        <a:xfrm>
          <a:off x="159026" y="5417604"/>
          <a:ext cx="1885379" cy="3523808"/>
        </a:xfrm>
        <a:prstGeom prst="rect">
          <a:avLst/>
        </a:prstGeom>
      </xdr:spPr>
    </xdr:pic>
    <xdr:clientData/>
  </xdr:twoCellAnchor>
  <xdr:twoCellAnchor editAs="oneCell">
    <xdr:from>
      <xdr:col>0</xdr:col>
      <xdr:colOff>1455965</xdr:colOff>
      <xdr:row>92</xdr:row>
      <xdr:rowOff>110627</xdr:rowOff>
    </xdr:from>
    <xdr:to>
      <xdr:col>0</xdr:col>
      <xdr:colOff>2092109</xdr:colOff>
      <xdr:row>94</xdr:row>
      <xdr:rowOff>186895</xdr:rowOff>
    </xdr:to>
    <xdr:pic>
      <xdr:nvPicPr>
        <xdr:cNvPr id="448" name="Kép 447">
          <a:extLst>
            <a:ext uri="{FF2B5EF4-FFF2-40B4-BE49-F238E27FC236}">
              <a16:creationId xmlns:a16="http://schemas.microsoft.com/office/drawing/2014/main" id="{A2B50A33-C0BD-420A-80EF-59F6C195FBA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55965" y="19323913"/>
          <a:ext cx="609474" cy="580006"/>
        </a:xfrm>
        <a:prstGeom prst="rect">
          <a:avLst/>
        </a:prstGeom>
      </xdr:spPr>
    </xdr:pic>
    <xdr:clientData/>
  </xdr:twoCellAnchor>
  <xdr:oneCellAnchor>
    <xdr:from>
      <xdr:col>0</xdr:col>
      <xdr:colOff>1184566</xdr:colOff>
      <xdr:row>90</xdr:row>
      <xdr:rowOff>278423</xdr:rowOff>
    </xdr:from>
    <xdr:ext cx="914400" cy="295397"/>
    <xdr:pic>
      <xdr:nvPicPr>
        <xdr:cNvPr id="449" name="Kép 448">
          <a:extLst>
            <a:ext uri="{FF2B5EF4-FFF2-40B4-BE49-F238E27FC236}">
              <a16:creationId xmlns:a16="http://schemas.microsoft.com/office/drawing/2014/main" id="{7EC414B2-1E25-4FC2-A79F-83C69B6E3EA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84566" y="5208232"/>
          <a:ext cx="914400" cy="295397"/>
        </a:xfrm>
        <a:prstGeom prst="rect">
          <a:avLst/>
        </a:prstGeom>
      </xdr:spPr>
    </xdr:pic>
    <xdr:clientData/>
  </xdr:oneCellAnchor>
  <xdr:twoCellAnchor editAs="oneCell">
    <xdr:from>
      <xdr:col>16</xdr:col>
      <xdr:colOff>90872</xdr:colOff>
      <xdr:row>92</xdr:row>
      <xdr:rowOff>96784</xdr:rowOff>
    </xdr:from>
    <xdr:to>
      <xdr:col>16</xdr:col>
      <xdr:colOff>1942390</xdr:colOff>
      <xdr:row>101</xdr:row>
      <xdr:rowOff>189196</xdr:rowOff>
    </xdr:to>
    <xdr:pic>
      <xdr:nvPicPr>
        <xdr:cNvPr id="453" name="Kép 452">
          <a:extLst>
            <a:ext uri="{FF2B5EF4-FFF2-40B4-BE49-F238E27FC236}">
              <a16:creationId xmlns:a16="http://schemas.microsoft.com/office/drawing/2014/main" id="{1B3855CE-6BF0-4EFD-B144-546CBA0D5657}"/>
            </a:ext>
          </a:extLst>
        </xdr:cNvPr>
        <xdr:cNvPicPr>
          <a:picLocks noChangeAspect="1"/>
        </xdr:cNvPicPr>
      </xdr:nvPicPr>
      <xdr:blipFill>
        <a:blip xmlns:r="http://schemas.openxmlformats.org/officeDocument/2006/relationships" r:embed="rId5"/>
        <a:stretch>
          <a:fillRect/>
        </a:stretch>
      </xdr:blipFill>
      <xdr:spPr>
        <a:xfrm>
          <a:off x="14119836" y="19310070"/>
          <a:ext cx="1851518" cy="3385343"/>
        </a:xfrm>
        <a:prstGeom prst="rect">
          <a:avLst/>
        </a:prstGeom>
      </xdr:spPr>
    </xdr:pic>
    <xdr:clientData/>
  </xdr:twoCellAnchor>
  <xdr:twoCellAnchor editAs="oneCell">
    <xdr:from>
      <xdr:col>24</xdr:col>
      <xdr:colOff>64192</xdr:colOff>
      <xdr:row>92</xdr:row>
      <xdr:rowOff>195247</xdr:rowOff>
    </xdr:from>
    <xdr:to>
      <xdr:col>24</xdr:col>
      <xdr:colOff>1976834</xdr:colOff>
      <xdr:row>101</xdr:row>
      <xdr:rowOff>262603</xdr:rowOff>
    </xdr:to>
    <xdr:pic>
      <xdr:nvPicPr>
        <xdr:cNvPr id="458" name="Kép 457">
          <a:extLst>
            <a:ext uri="{FF2B5EF4-FFF2-40B4-BE49-F238E27FC236}">
              <a16:creationId xmlns:a16="http://schemas.microsoft.com/office/drawing/2014/main" id="{E6FCC2A2-383E-45C7-8CB9-BE48CBE8A3EA}"/>
            </a:ext>
          </a:extLst>
        </xdr:cNvPr>
        <xdr:cNvPicPr>
          <a:picLocks noChangeAspect="1"/>
        </xdr:cNvPicPr>
      </xdr:nvPicPr>
      <xdr:blipFill>
        <a:blip xmlns:r="http://schemas.openxmlformats.org/officeDocument/2006/relationships" r:embed="rId6"/>
        <a:stretch>
          <a:fillRect/>
        </a:stretch>
      </xdr:blipFill>
      <xdr:spPr>
        <a:xfrm>
          <a:off x="14792401" y="22861904"/>
          <a:ext cx="1908832" cy="3342762"/>
        </a:xfrm>
        <a:prstGeom prst="rect">
          <a:avLst/>
        </a:prstGeom>
      </xdr:spPr>
    </xdr:pic>
    <xdr:clientData/>
  </xdr:twoCellAnchor>
  <xdr:twoCellAnchor editAs="oneCell">
    <xdr:from>
      <xdr:col>24</xdr:col>
      <xdr:colOff>1213941</xdr:colOff>
      <xdr:row>90</xdr:row>
      <xdr:rowOff>274863</xdr:rowOff>
    </xdr:from>
    <xdr:to>
      <xdr:col>24</xdr:col>
      <xdr:colOff>2014712</xdr:colOff>
      <xdr:row>98</xdr:row>
      <xdr:rowOff>72306</xdr:rowOff>
    </xdr:to>
    <xdr:pic>
      <xdr:nvPicPr>
        <xdr:cNvPr id="459" name="Kép 458">
          <a:extLst>
            <a:ext uri="{FF2B5EF4-FFF2-40B4-BE49-F238E27FC236}">
              <a16:creationId xmlns:a16="http://schemas.microsoft.com/office/drawing/2014/main" id="{433BAC66-6B83-44CE-99BA-05AC7801E9E8}"/>
            </a:ext>
          </a:extLst>
        </xdr:cNvPr>
        <xdr:cNvPicPr>
          <a:picLocks noChangeAspect="1"/>
        </xdr:cNvPicPr>
      </xdr:nvPicPr>
      <xdr:blipFill>
        <a:blip xmlns:r="http://schemas.openxmlformats.org/officeDocument/2006/relationships" r:embed="rId7"/>
        <a:stretch>
          <a:fillRect/>
        </a:stretch>
      </xdr:blipFill>
      <xdr:spPr>
        <a:xfrm>
          <a:off x="1213941" y="23284542"/>
          <a:ext cx="787436" cy="1618896"/>
        </a:xfrm>
        <a:prstGeom prst="rect">
          <a:avLst/>
        </a:prstGeom>
      </xdr:spPr>
    </xdr:pic>
    <xdr:clientData/>
  </xdr:twoCellAnchor>
  <xdr:twoCellAnchor editAs="oneCell">
    <xdr:from>
      <xdr:col>8</xdr:col>
      <xdr:colOff>68035</xdr:colOff>
      <xdr:row>108</xdr:row>
      <xdr:rowOff>54547</xdr:rowOff>
    </xdr:from>
    <xdr:to>
      <xdr:col>8</xdr:col>
      <xdr:colOff>1984855</xdr:colOff>
      <xdr:row>114</xdr:row>
      <xdr:rowOff>112637</xdr:rowOff>
    </xdr:to>
    <xdr:pic>
      <xdr:nvPicPr>
        <xdr:cNvPr id="461" name="Kép 460">
          <a:extLst>
            <a:ext uri="{FF2B5EF4-FFF2-40B4-BE49-F238E27FC236}">
              <a16:creationId xmlns:a16="http://schemas.microsoft.com/office/drawing/2014/main" id="{4EFD9BED-7B3A-4A0A-B808-02CFB51C9193}"/>
            </a:ext>
          </a:extLst>
        </xdr:cNvPr>
        <xdr:cNvPicPr>
          <a:picLocks noChangeAspect="1"/>
        </xdr:cNvPicPr>
      </xdr:nvPicPr>
      <xdr:blipFill>
        <a:blip xmlns:r="http://schemas.openxmlformats.org/officeDocument/2006/relationships" r:embed="rId8"/>
        <a:stretch>
          <a:fillRect/>
        </a:stretch>
      </xdr:blipFill>
      <xdr:spPr>
        <a:xfrm>
          <a:off x="9429749" y="24397726"/>
          <a:ext cx="1926345" cy="2575413"/>
        </a:xfrm>
        <a:prstGeom prst="rect">
          <a:avLst/>
        </a:prstGeom>
      </xdr:spPr>
    </xdr:pic>
    <xdr:clientData/>
  </xdr:twoCellAnchor>
  <xdr:twoCellAnchor editAs="oneCell">
    <xdr:from>
      <xdr:col>8</xdr:col>
      <xdr:colOff>1172878</xdr:colOff>
      <xdr:row>104</xdr:row>
      <xdr:rowOff>81642</xdr:rowOff>
    </xdr:from>
    <xdr:to>
      <xdr:col>8</xdr:col>
      <xdr:colOff>1977911</xdr:colOff>
      <xdr:row>110</xdr:row>
      <xdr:rowOff>1541</xdr:rowOff>
    </xdr:to>
    <xdr:pic>
      <xdr:nvPicPr>
        <xdr:cNvPr id="462" name="Kép 461">
          <a:extLst>
            <a:ext uri="{FF2B5EF4-FFF2-40B4-BE49-F238E27FC236}">
              <a16:creationId xmlns:a16="http://schemas.microsoft.com/office/drawing/2014/main" id="{82CFFEEA-30F5-4336-9F2F-2B6A78CF8FEA}"/>
            </a:ext>
          </a:extLst>
        </xdr:cNvPr>
        <xdr:cNvPicPr>
          <a:picLocks noChangeAspect="1"/>
        </xdr:cNvPicPr>
      </xdr:nvPicPr>
      <xdr:blipFill>
        <a:blip xmlns:r="http://schemas.openxmlformats.org/officeDocument/2006/relationships" r:embed="rId9"/>
        <a:stretch>
          <a:fillRect/>
        </a:stretch>
      </xdr:blipFill>
      <xdr:spPr>
        <a:xfrm>
          <a:off x="10534592" y="23390678"/>
          <a:ext cx="789793" cy="1254342"/>
        </a:xfrm>
        <a:prstGeom prst="rect">
          <a:avLst/>
        </a:prstGeom>
      </xdr:spPr>
    </xdr:pic>
    <xdr:clientData/>
  </xdr:twoCellAnchor>
  <xdr:twoCellAnchor editAs="oneCell">
    <xdr:from>
      <xdr:col>16</xdr:col>
      <xdr:colOff>95251</xdr:colOff>
      <xdr:row>105</xdr:row>
      <xdr:rowOff>240551</xdr:rowOff>
    </xdr:from>
    <xdr:to>
      <xdr:col>16</xdr:col>
      <xdr:colOff>1977978</xdr:colOff>
      <xdr:row>114</xdr:row>
      <xdr:rowOff>113145</xdr:rowOff>
    </xdr:to>
    <xdr:pic>
      <xdr:nvPicPr>
        <xdr:cNvPr id="463" name="Kép 462">
          <a:extLst>
            <a:ext uri="{FF2B5EF4-FFF2-40B4-BE49-F238E27FC236}">
              <a16:creationId xmlns:a16="http://schemas.microsoft.com/office/drawing/2014/main" id="{556D0DF4-BCBE-489B-BF6C-06708C724A1B}"/>
            </a:ext>
          </a:extLst>
        </xdr:cNvPr>
        <xdr:cNvPicPr>
          <a:picLocks noChangeAspect="1"/>
        </xdr:cNvPicPr>
      </xdr:nvPicPr>
      <xdr:blipFill>
        <a:blip xmlns:r="http://schemas.openxmlformats.org/officeDocument/2006/relationships" r:embed="rId10"/>
        <a:stretch>
          <a:fillRect/>
        </a:stretch>
      </xdr:blipFill>
      <xdr:spPr>
        <a:xfrm>
          <a:off x="14124215" y="23808122"/>
          <a:ext cx="1878917" cy="3165525"/>
        </a:xfrm>
        <a:prstGeom prst="rect">
          <a:avLst/>
        </a:prstGeom>
      </xdr:spPr>
    </xdr:pic>
    <xdr:clientData/>
  </xdr:twoCellAnchor>
  <xdr:twoCellAnchor editAs="oneCell">
    <xdr:from>
      <xdr:col>16</xdr:col>
      <xdr:colOff>1330727</xdr:colOff>
      <xdr:row>103</xdr:row>
      <xdr:rowOff>258534</xdr:rowOff>
    </xdr:from>
    <xdr:to>
      <xdr:col>16</xdr:col>
      <xdr:colOff>1979950</xdr:colOff>
      <xdr:row>110</xdr:row>
      <xdr:rowOff>2984</xdr:rowOff>
    </xdr:to>
    <xdr:pic>
      <xdr:nvPicPr>
        <xdr:cNvPr id="464" name="Kép 463">
          <a:extLst>
            <a:ext uri="{FF2B5EF4-FFF2-40B4-BE49-F238E27FC236}">
              <a16:creationId xmlns:a16="http://schemas.microsoft.com/office/drawing/2014/main" id="{394702A4-3E7A-425F-8353-32D4EE2E4589}"/>
            </a:ext>
          </a:extLst>
        </xdr:cNvPr>
        <xdr:cNvPicPr>
          <a:picLocks noChangeAspect="1"/>
        </xdr:cNvPicPr>
      </xdr:nvPicPr>
      <xdr:blipFill>
        <a:blip xmlns:r="http://schemas.openxmlformats.org/officeDocument/2006/relationships" r:embed="rId11"/>
        <a:stretch>
          <a:fillRect/>
        </a:stretch>
      </xdr:blipFill>
      <xdr:spPr>
        <a:xfrm>
          <a:off x="15359691" y="23268213"/>
          <a:ext cx="649223" cy="1374441"/>
        </a:xfrm>
        <a:prstGeom prst="rect">
          <a:avLst/>
        </a:prstGeom>
      </xdr:spPr>
    </xdr:pic>
    <xdr:clientData/>
  </xdr:twoCellAnchor>
  <xdr:twoCellAnchor editAs="oneCell">
    <xdr:from>
      <xdr:col>24</xdr:col>
      <xdr:colOff>86495</xdr:colOff>
      <xdr:row>106</xdr:row>
      <xdr:rowOff>183654</xdr:rowOff>
    </xdr:from>
    <xdr:to>
      <xdr:col>24</xdr:col>
      <xdr:colOff>2017526</xdr:colOff>
      <xdr:row>114</xdr:row>
      <xdr:rowOff>186058</xdr:rowOff>
    </xdr:to>
    <xdr:pic>
      <xdr:nvPicPr>
        <xdr:cNvPr id="465" name="Kép 464">
          <a:extLst>
            <a:ext uri="{FF2B5EF4-FFF2-40B4-BE49-F238E27FC236}">
              <a16:creationId xmlns:a16="http://schemas.microsoft.com/office/drawing/2014/main" id="{39781F48-83BD-4025-A1A1-022AEF7F61AB}"/>
            </a:ext>
          </a:extLst>
        </xdr:cNvPr>
        <xdr:cNvPicPr>
          <a:picLocks noChangeAspect="1"/>
        </xdr:cNvPicPr>
      </xdr:nvPicPr>
      <xdr:blipFill>
        <a:blip xmlns:r="http://schemas.openxmlformats.org/officeDocument/2006/relationships" r:embed="rId12"/>
        <a:stretch>
          <a:fillRect/>
        </a:stretch>
      </xdr:blipFill>
      <xdr:spPr>
        <a:xfrm>
          <a:off x="86495" y="28364047"/>
          <a:ext cx="1931031" cy="3032986"/>
        </a:xfrm>
        <a:prstGeom prst="rect">
          <a:avLst/>
        </a:prstGeom>
      </xdr:spPr>
    </xdr:pic>
    <xdr:clientData/>
  </xdr:twoCellAnchor>
  <xdr:twoCellAnchor editAs="oneCell">
    <xdr:from>
      <xdr:col>24</xdr:col>
      <xdr:colOff>1313388</xdr:colOff>
      <xdr:row>103</xdr:row>
      <xdr:rowOff>285164</xdr:rowOff>
    </xdr:from>
    <xdr:to>
      <xdr:col>24</xdr:col>
      <xdr:colOff>1977641</xdr:colOff>
      <xdr:row>108</xdr:row>
      <xdr:rowOff>73325</xdr:rowOff>
    </xdr:to>
    <xdr:pic>
      <xdr:nvPicPr>
        <xdr:cNvPr id="466" name="Kép 465">
          <a:extLst>
            <a:ext uri="{FF2B5EF4-FFF2-40B4-BE49-F238E27FC236}">
              <a16:creationId xmlns:a16="http://schemas.microsoft.com/office/drawing/2014/main" id="{643320DA-9861-4B43-AD51-C9B33205BEC8}"/>
            </a:ext>
          </a:extLst>
        </xdr:cNvPr>
        <xdr:cNvPicPr>
          <a:picLocks noChangeAspect="1"/>
        </xdr:cNvPicPr>
      </xdr:nvPicPr>
      <xdr:blipFill>
        <a:blip xmlns:r="http://schemas.openxmlformats.org/officeDocument/2006/relationships" r:embed="rId13"/>
        <a:stretch>
          <a:fillRect/>
        </a:stretch>
      </xdr:blipFill>
      <xdr:spPr>
        <a:xfrm>
          <a:off x="1313388" y="27649128"/>
          <a:ext cx="637583" cy="1112138"/>
        </a:xfrm>
        <a:prstGeom prst="rect">
          <a:avLst/>
        </a:prstGeom>
      </xdr:spPr>
    </xdr:pic>
    <xdr:clientData/>
  </xdr:twoCellAnchor>
  <xdr:oneCellAnchor>
    <xdr:from>
      <xdr:col>8</xdr:col>
      <xdr:colOff>78005</xdr:colOff>
      <xdr:row>117</xdr:row>
      <xdr:rowOff>246935</xdr:rowOff>
    </xdr:from>
    <xdr:ext cx="1918273" cy="3290923"/>
    <xdr:pic>
      <xdr:nvPicPr>
        <xdr:cNvPr id="475" name="Kép 474">
          <a:extLst>
            <a:ext uri="{FF2B5EF4-FFF2-40B4-BE49-F238E27FC236}">
              <a16:creationId xmlns:a16="http://schemas.microsoft.com/office/drawing/2014/main" id="{481A52D3-C78F-4445-BBFB-A1301BD8B394}"/>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1317" t="1672" r="2153"/>
        <a:stretch/>
      </xdr:blipFill>
      <xdr:spPr>
        <a:xfrm>
          <a:off x="9439719" y="27910256"/>
          <a:ext cx="1918273" cy="3290923"/>
        </a:xfrm>
        <a:prstGeom prst="rect">
          <a:avLst/>
        </a:prstGeom>
      </xdr:spPr>
    </xdr:pic>
    <xdr:clientData/>
  </xdr:oneCellAnchor>
  <xdr:oneCellAnchor>
    <xdr:from>
      <xdr:col>16</xdr:col>
      <xdr:colOff>63479</xdr:colOff>
      <xdr:row>120</xdr:row>
      <xdr:rowOff>146736</xdr:rowOff>
    </xdr:from>
    <xdr:ext cx="1922516" cy="2520263"/>
    <xdr:pic>
      <xdr:nvPicPr>
        <xdr:cNvPr id="482" name="Kép 51">
          <a:extLst>
            <a:ext uri="{FF2B5EF4-FFF2-40B4-BE49-F238E27FC236}">
              <a16:creationId xmlns:a16="http://schemas.microsoft.com/office/drawing/2014/main" id="{D9305C21-2674-460D-8BD4-70EEF1F35743}"/>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4092443" y="28585665"/>
          <a:ext cx="1922516" cy="25202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93120</xdr:colOff>
      <xdr:row>301</xdr:row>
      <xdr:rowOff>52534</xdr:rowOff>
    </xdr:from>
    <xdr:ext cx="1907129" cy="2901311"/>
    <xdr:pic>
      <xdr:nvPicPr>
        <xdr:cNvPr id="486" name="Kép 485">
          <a:extLst>
            <a:ext uri="{FF2B5EF4-FFF2-40B4-BE49-F238E27FC236}">
              <a16:creationId xmlns:a16="http://schemas.microsoft.com/office/drawing/2014/main" id="{1F244E90-16A4-4935-BAF5-09EF04ADD49B}"/>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93120" y="46793070"/>
          <a:ext cx="1907129" cy="2901311"/>
        </a:xfrm>
        <a:prstGeom prst="rect">
          <a:avLst/>
        </a:prstGeom>
      </xdr:spPr>
    </xdr:pic>
    <xdr:clientData/>
  </xdr:oneCellAnchor>
  <xdr:oneCellAnchor>
    <xdr:from>
      <xdr:col>24</xdr:col>
      <xdr:colOff>982855</xdr:colOff>
      <xdr:row>299</xdr:row>
      <xdr:rowOff>4872</xdr:rowOff>
    </xdr:from>
    <xdr:ext cx="1047750" cy="248013"/>
    <xdr:pic>
      <xdr:nvPicPr>
        <xdr:cNvPr id="492" name="Kép 491">
          <a:extLst>
            <a:ext uri="{FF2B5EF4-FFF2-40B4-BE49-F238E27FC236}">
              <a16:creationId xmlns:a16="http://schemas.microsoft.com/office/drawing/2014/main" id="{A3EC281B-3C23-4B57-AE1C-CBBA0A691DF6}"/>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5011819" y="46228336"/>
          <a:ext cx="1047750" cy="248013"/>
        </a:xfrm>
        <a:prstGeom prst="rect">
          <a:avLst/>
        </a:prstGeom>
      </xdr:spPr>
    </xdr:pic>
    <xdr:clientData/>
  </xdr:oneCellAnchor>
  <xdr:oneCellAnchor>
    <xdr:from>
      <xdr:col>24</xdr:col>
      <xdr:colOff>1128346</xdr:colOff>
      <xdr:row>300</xdr:row>
      <xdr:rowOff>109904</xdr:rowOff>
    </xdr:from>
    <xdr:ext cx="914400" cy="301304"/>
    <xdr:pic>
      <xdr:nvPicPr>
        <xdr:cNvPr id="493" name="Kép 492">
          <a:extLst>
            <a:ext uri="{FF2B5EF4-FFF2-40B4-BE49-F238E27FC236}">
              <a16:creationId xmlns:a16="http://schemas.microsoft.com/office/drawing/2014/main" id="{564C6C68-789C-49AA-9645-8855CB2D3BDE}"/>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757869" y="5588353"/>
          <a:ext cx="914400" cy="301304"/>
        </a:xfrm>
        <a:prstGeom prst="rect">
          <a:avLst/>
        </a:prstGeom>
      </xdr:spPr>
    </xdr:pic>
    <xdr:clientData/>
  </xdr:oneCellAnchor>
  <xdr:oneCellAnchor>
    <xdr:from>
      <xdr:col>16</xdr:col>
      <xdr:colOff>40821</xdr:colOff>
      <xdr:row>322</xdr:row>
      <xdr:rowOff>39319</xdr:rowOff>
    </xdr:from>
    <xdr:ext cx="1932068" cy="2327050"/>
    <xdr:pic>
      <xdr:nvPicPr>
        <xdr:cNvPr id="498" name="Kép 497">
          <a:extLst>
            <a:ext uri="{FF2B5EF4-FFF2-40B4-BE49-F238E27FC236}">
              <a16:creationId xmlns:a16="http://schemas.microsoft.com/office/drawing/2014/main" id="{B623BEB0-E189-4683-9560-7C8852F96359}"/>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9402535" y="51977783"/>
          <a:ext cx="1932068" cy="2327050"/>
        </a:xfrm>
        <a:prstGeom prst="rect">
          <a:avLst/>
        </a:prstGeom>
      </xdr:spPr>
    </xdr:pic>
    <xdr:clientData fLocksWithSheet="0"/>
  </xdr:oneCellAnchor>
  <xdr:oneCellAnchor>
    <xdr:from>
      <xdr:col>16</xdr:col>
      <xdr:colOff>1156607</xdr:colOff>
      <xdr:row>316</xdr:row>
      <xdr:rowOff>248048</xdr:rowOff>
    </xdr:from>
    <xdr:ext cx="889229" cy="1179311"/>
    <xdr:pic>
      <xdr:nvPicPr>
        <xdr:cNvPr id="499" name="Kép 498">
          <a:extLst>
            <a:ext uri="{FF2B5EF4-FFF2-40B4-BE49-F238E27FC236}">
              <a16:creationId xmlns:a16="http://schemas.microsoft.com/office/drawing/2014/main" id="{BF7AEB23-49BB-4687-9336-3F4A655C2AAF}"/>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0518321" y="51342869"/>
          <a:ext cx="889229" cy="1179311"/>
        </a:xfrm>
        <a:prstGeom prst="rect">
          <a:avLst/>
        </a:prstGeom>
      </xdr:spPr>
    </xdr:pic>
    <xdr:clientData/>
  </xdr:oneCellAnchor>
  <xdr:oneCellAnchor>
    <xdr:from>
      <xdr:col>16</xdr:col>
      <xdr:colOff>64896</xdr:colOff>
      <xdr:row>314</xdr:row>
      <xdr:rowOff>50241</xdr:rowOff>
    </xdr:from>
    <xdr:ext cx="914400" cy="301303"/>
    <xdr:pic>
      <xdr:nvPicPr>
        <xdr:cNvPr id="500" name="Kép 499">
          <a:extLst>
            <a:ext uri="{FF2B5EF4-FFF2-40B4-BE49-F238E27FC236}">
              <a16:creationId xmlns:a16="http://schemas.microsoft.com/office/drawing/2014/main" id="{81D4BA17-5415-4BC1-98DA-B8059519E8F8}"/>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9426610" y="50627991"/>
          <a:ext cx="914400" cy="301303"/>
        </a:xfrm>
        <a:prstGeom prst="rect">
          <a:avLst/>
        </a:prstGeom>
      </xdr:spPr>
    </xdr:pic>
    <xdr:clientData/>
  </xdr:oneCellAnchor>
  <xdr:twoCellAnchor editAs="oneCell">
    <xdr:from>
      <xdr:col>24</xdr:col>
      <xdr:colOff>106173</xdr:colOff>
      <xdr:row>317</xdr:row>
      <xdr:rowOff>102150</xdr:rowOff>
    </xdr:from>
    <xdr:to>
      <xdr:col>24</xdr:col>
      <xdr:colOff>1945823</xdr:colOff>
      <xdr:row>325</xdr:row>
      <xdr:rowOff>839602</xdr:rowOff>
    </xdr:to>
    <xdr:pic>
      <xdr:nvPicPr>
        <xdr:cNvPr id="502" name="Kép 501">
          <a:extLst>
            <a:ext uri="{FF2B5EF4-FFF2-40B4-BE49-F238E27FC236}">
              <a16:creationId xmlns:a16="http://schemas.microsoft.com/office/drawing/2014/main" id="{0F6ED741-6EEE-4353-BC7D-9DB2AD10637B}"/>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4135137" y="51455507"/>
          <a:ext cx="1839650" cy="2466560"/>
        </a:xfrm>
        <a:prstGeom prst="rect">
          <a:avLst/>
        </a:prstGeom>
      </xdr:spPr>
    </xdr:pic>
    <xdr:clientData/>
  </xdr:twoCellAnchor>
  <xdr:oneCellAnchor>
    <xdr:from>
      <xdr:col>0</xdr:col>
      <xdr:colOff>104668</xdr:colOff>
      <xdr:row>330</xdr:row>
      <xdr:rowOff>83294</xdr:rowOff>
    </xdr:from>
    <xdr:ext cx="1380564" cy="1044861"/>
    <xdr:pic>
      <xdr:nvPicPr>
        <xdr:cNvPr id="503" name="Kép 502">
          <a:extLst>
            <a:ext uri="{FF2B5EF4-FFF2-40B4-BE49-F238E27FC236}">
              <a16:creationId xmlns:a16="http://schemas.microsoft.com/office/drawing/2014/main" id="{F145DEF3-F17E-4C7E-969A-F74C9219AA8A}"/>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14587" t="19853" r="13825" b="21467"/>
        <a:stretch/>
      </xdr:blipFill>
      <xdr:spPr>
        <a:xfrm>
          <a:off x="104668" y="5649207"/>
          <a:ext cx="1380564" cy="1044861"/>
        </a:xfrm>
        <a:prstGeom prst="rect">
          <a:avLst/>
        </a:prstGeom>
      </xdr:spPr>
    </xdr:pic>
    <xdr:clientData/>
  </xdr:oneCellAnchor>
  <xdr:oneCellAnchor>
    <xdr:from>
      <xdr:col>0</xdr:col>
      <xdr:colOff>757387</xdr:colOff>
      <xdr:row>331</xdr:row>
      <xdr:rowOff>630965</xdr:rowOff>
    </xdr:from>
    <xdr:ext cx="1243853" cy="699247"/>
    <xdr:pic>
      <xdr:nvPicPr>
        <xdr:cNvPr id="504" name="Kép 503">
          <a:extLst>
            <a:ext uri="{FF2B5EF4-FFF2-40B4-BE49-F238E27FC236}">
              <a16:creationId xmlns:a16="http://schemas.microsoft.com/office/drawing/2014/main" id="{685B86E4-E292-4281-A985-51559F82CA9C}"/>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17535" t="9781" r="19277" b="12541"/>
        <a:stretch/>
      </xdr:blipFill>
      <xdr:spPr>
        <a:xfrm>
          <a:off x="757387" y="56352215"/>
          <a:ext cx="1243853" cy="699247"/>
        </a:xfrm>
        <a:prstGeom prst="rect">
          <a:avLst/>
        </a:prstGeom>
      </xdr:spPr>
    </xdr:pic>
    <xdr:clientData/>
  </xdr:oneCellAnchor>
  <xdr:oneCellAnchor>
    <xdr:from>
      <xdr:col>8</xdr:col>
      <xdr:colOff>126792</xdr:colOff>
      <xdr:row>329</xdr:row>
      <xdr:rowOff>44294</xdr:rowOff>
    </xdr:from>
    <xdr:ext cx="1874845" cy="909426"/>
    <xdr:pic>
      <xdr:nvPicPr>
        <xdr:cNvPr id="505" name="Kép 504">
          <a:extLst>
            <a:ext uri="{FF2B5EF4-FFF2-40B4-BE49-F238E27FC236}">
              <a16:creationId xmlns:a16="http://schemas.microsoft.com/office/drawing/2014/main" id="{CE638007-8189-4998-BA38-03A2979BB33E}"/>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4794042" y="37251325"/>
          <a:ext cx="1874845" cy="909426"/>
        </a:xfrm>
        <a:prstGeom prst="rect">
          <a:avLst/>
        </a:prstGeom>
      </xdr:spPr>
    </xdr:pic>
    <xdr:clientData/>
  </xdr:oneCellAnchor>
  <xdr:oneCellAnchor>
    <xdr:from>
      <xdr:col>8</xdr:col>
      <xdr:colOff>405280</xdr:colOff>
      <xdr:row>331</xdr:row>
      <xdr:rowOff>166977</xdr:rowOff>
    </xdr:from>
    <xdr:ext cx="1376694" cy="1153111"/>
    <xdr:pic>
      <xdr:nvPicPr>
        <xdr:cNvPr id="506" name="Kép 505">
          <a:extLst>
            <a:ext uri="{FF2B5EF4-FFF2-40B4-BE49-F238E27FC236}">
              <a16:creationId xmlns:a16="http://schemas.microsoft.com/office/drawing/2014/main" id="{714ED0E0-66FF-45A3-8501-54C656DFF68F}"/>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5072530" y="38171727"/>
          <a:ext cx="1376694" cy="1153111"/>
        </a:xfrm>
        <a:prstGeom prst="rect">
          <a:avLst/>
        </a:prstGeom>
      </xdr:spPr>
    </xdr:pic>
    <xdr:clientData/>
  </xdr:oneCellAnchor>
  <xdr:oneCellAnchor>
    <xdr:from>
      <xdr:col>16</xdr:col>
      <xdr:colOff>136072</xdr:colOff>
      <xdr:row>330</xdr:row>
      <xdr:rowOff>260146</xdr:rowOff>
    </xdr:from>
    <xdr:ext cx="1806566" cy="1270312"/>
    <xdr:pic>
      <xdr:nvPicPr>
        <xdr:cNvPr id="507" name="Kép 2">
          <a:extLst>
            <a:ext uri="{FF2B5EF4-FFF2-40B4-BE49-F238E27FC236}">
              <a16:creationId xmlns:a16="http://schemas.microsoft.com/office/drawing/2014/main" id="{B04EDEA6-0C33-4D9C-B8BA-E045662A4DE2}"/>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9497786" y="55450717"/>
          <a:ext cx="1806566" cy="12703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24</xdr:col>
      <xdr:colOff>136071</xdr:colOff>
      <xdr:row>330</xdr:row>
      <xdr:rowOff>439617</xdr:rowOff>
    </xdr:from>
    <xdr:ext cx="1867319" cy="1322145"/>
    <xdr:pic>
      <xdr:nvPicPr>
        <xdr:cNvPr id="508" name="Kép 507">
          <a:extLst>
            <a:ext uri="{FF2B5EF4-FFF2-40B4-BE49-F238E27FC236}">
              <a16:creationId xmlns:a16="http://schemas.microsoft.com/office/drawing/2014/main" id="{416D1194-AEA1-470C-9A1D-95F134E5AB95}"/>
            </a:ext>
          </a:extLst>
        </xdr:cNvPr>
        <xdr:cNvPicPr>
          <a:picLocks noChangeAspect="1"/>
        </xdr:cNvPicPr>
      </xdr:nvPicPr>
      <xdr:blipFill>
        <a:blip xmlns:r="http://schemas.openxmlformats.org/officeDocument/2006/relationships" r:embed="rId27"/>
        <a:stretch>
          <a:fillRect/>
        </a:stretch>
      </xdr:blipFill>
      <xdr:spPr>
        <a:xfrm>
          <a:off x="14165035" y="55630188"/>
          <a:ext cx="1867319" cy="1322145"/>
        </a:xfrm>
        <a:prstGeom prst="rect">
          <a:avLst/>
        </a:prstGeom>
      </xdr:spPr>
    </xdr:pic>
    <xdr:clientData/>
  </xdr:oneCellAnchor>
  <xdr:twoCellAnchor editAs="oneCell">
    <xdr:from>
      <xdr:col>16</xdr:col>
      <xdr:colOff>22957</xdr:colOff>
      <xdr:row>332</xdr:row>
      <xdr:rowOff>208379</xdr:rowOff>
    </xdr:from>
    <xdr:to>
      <xdr:col>22</xdr:col>
      <xdr:colOff>263211</xdr:colOff>
      <xdr:row>338</xdr:row>
      <xdr:rowOff>416243</xdr:rowOff>
    </xdr:to>
    <xdr:pic>
      <xdr:nvPicPr>
        <xdr:cNvPr id="510" name="Kép 509">
          <a:extLst>
            <a:ext uri="{FF2B5EF4-FFF2-40B4-BE49-F238E27FC236}">
              <a16:creationId xmlns:a16="http://schemas.microsoft.com/office/drawing/2014/main" id="{A09F59FC-332B-4BD2-AA06-E0A78D87D398}"/>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9809895" y="81289942"/>
          <a:ext cx="4582592" cy="3018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152724</xdr:colOff>
      <xdr:row>400</xdr:row>
      <xdr:rowOff>20415</xdr:rowOff>
    </xdr:from>
    <xdr:to>
      <xdr:col>0</xdr:col>
      <xdr:colOff>2015879</xdr:colOff>
      <xdr:row>410</xdr:row>
      <xdr:rowOff>1337791</xdr:rowOff>
    </xdr:to>
    <xdr:pic>
      <xdr:nvPicPr>
        <xdr:cNvPr id="511" name="Kép 510">
          <a:extLst>
            <a:ext uri="{FF2B5EF4-FFF2-40B4-BE49-F238E27FC236}">
              <a16:creationId xmlns:a16="http://schemas.microsoft.com/office/drawing/2014/main" id="{A70E974F-F306-4E6A-8755-55FEBE3C3979}"/>
            </a:ext>
          </a:extLst>
        </xdr:cNvPr>
        <xdr:cNvPicPr>
          <a:picLocks noChangeAspect="1"/>
        </xdr:cNvPicPr>
      </xdr:nvPicPr>
      <xdr:blipFill>
        <a:blip xmlns:r="http://schemas.openxmlformats.org/officeDocument/2006/relationships" r:embed="rId29"/>
        <a:stretch>
          <a:fillRect/>
        </a:stretch>
      </xdr:blipFill>
      <xdr:spPr>
        <a:xfrm>
          <a:off x="152724" y="86995571"/>
          <a:ext cx="1844105" cy="3462403"/>
        </a:xfrm>
        <a:prstGeom prst="rect">
          <a:avLst/>
        </a:prstGeom>
      </xdr:spPr>
    </xdr:pic>
    <xdr:clientData/>
  </xdr:twoCellAnchor>
  <xdr:oneCellAnchor>
    <xdr:from>
      <xdr:col>16</xdr:col>
      <xdr:colOff>137211</xdr:colOff>
      <xdr:row>385</xdr:row>
      <xdr:rowOff>237964</xdr:rowOff>
    </xdr:from>
    <xdr:ext cx="1725388" cy="3289349"/>
    <xdr:pic>
      <xdr:nvPicPr>
        <xdr:cNvPr id="524" name="Kép 523">
          <a:extLst>
            <a:ext uri="{FF2B5EF4-FFF2-40B4-BE49-F238E27FC236}">
              <a16:creationId xmlns:a16="http://schemas.microsoft.com/office/drawing/2014/main" id="{4F988B04-3DC5-4B6A-93AF-EF771FF7A8BC}"/>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1407437" y="85274706"/>
          <a:ext cx="1725388" cy="3289349"/>
        </a:xfrm>
        <a:prstGeom prst="rect">
          <a:avLst/>
        </a:prstGeom>
      </xdr:spPr>
    </xdr:pic>
    <xdr:clientData/>
  </xdr:oneCellAnchor>
  <xdr:oneCellAnchor>
    <xdr:from>
      <xdr:col>16</xdr:col>
      <xdr:colOff>32317</xdr:colOff>
      <xdr:row>477</xdr:row>
      <xdr:rowOff>186439</xdr:rowOff>
    </xdr:from>
    <xdr:ext cx="2027463" cy="3023057"/>
    <xdr:pic>
      <xdr:nvPicPr>
        <xdr:cNvPr id="534" name="Kép 533">
          <a:extLst>
            <a:ext uri="{FF2B5EF4-FFF2-40B4-BE49-F238E27FC236}">
              <a16:creationId xmlns:a16="http://schemas.microsoft.com/office/drawing/2014/main" id="{31279191-F526-4F77-A95A-FE4854113A8D}"/>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2317" y="116462877"/>
          <a:ext cx="2027463" cy="3023057"/>
        </a:xfrm>
        <a:prstGeom prst="rect">
          <a:avLst/>
        </a:prstGeom>
      </xdr:spPr>
    </xdr:pic>
    <xdr:clientData/>
  </xdr:oneCellAnchor>
  <xdr:oneCellAnchor>
    <xdr:from>
      <xdr:col>16</xdr:col>
      <xdr:colOff>1297530</xdr:colOff>
      <xdr:row>473</xdr:row>
      <xdr:rowOff>238540</xdr:rowOff>
    </xdr:from>
    <xdr:ext cx="679950" cy="1206120"/>
    <xdr:pic>
      <xdr:nvPicPr>
        <xdr:cNvPr id="535" name="Kép 534">
          <a:extLst>
            <a:ext uri="{FF2B5EF4-FFF2-40B4-BE49-F238E27FC236}">
              <a16:creationId xmlns:a16="http://schemas.microsoft.com/office/drawing/2014/main" id="{DF610690-B0F1-4ECA-9A07-299355C45C1D}"/>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flipH="1">
          <a:off x="1297530" y="92773915"/>
          <a:ext cx="679950" cy="1206120"/>
        </a:xfrm>
        <a:prstGeom prst="rect">
          <a:avLst/>
        </a:prstGeom>
      </xdr:spPr>
    </xdr:pic>
    <xdr:clientData/>
  </xdr:oneCellAnchor>
  <xdr:oneCellAnchor>
    <xdr:from>
      <xdr:col>24</xdr:col>
      <xdr:colOff>124025</xdr:colOff>
      <xdr:row>596</xdr:row>
      <xdr:rowOff>231320</xdr:rowOff>
    </xdr:from>
    <xdr:ext cx="1919612" cy="3421475"/>
    <xdr:pic>
      <xdr:nvPicPr>
        <xdr:cNvPr id="545" name="Kép 222">
          <a:extLst>
            <a:ext uri="{FF2B5EF4-FFF2-40B4-BE49-F238E27FC236}">
              <a16:creationId xmlns:a16="http://schemas.microsoft.com/office/drawing/2014/main" id="{F4CF9AA6-C8A4-49F1-A8ED-DDB8B640827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4152989" y="110517213"/>
          <a:ext cx="1919612" cy="342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8</xdr:col>
      <xdr:colOff>73987</xdr:colOff>
      <xdr:row>612</xdr:row>
      <xdr:rowOff>141166</xdr:rowOff>
    </xdr:from>
    <xdr:to>
      <xdr:col>8</xdr:col>
      <xdr:colOff>1976573</xdr:colOff>
      <xdr:row>621</xdr:row>
      <xdr:rowOff>278112</xdr:rowOff>
    </xdr:to>
    <xdr:pic>
      <xdr:nvPicPr>
        <xdr:cNvPr id="546" name="Kép 545">
          <a:extLst>
            <a:ext uri="{FF2B5EF4-FFF2-40B4-BE49-F238E27FC236}">
              <a16:creationId xmlns:a16="http://schemas.microsoft.com/office/drawing/2014/main" id="{3A8F400E-5D99-4149-8388-8210FBDE728E}"/>
            </a:ext>
          </a:extLst>
        </xdr:cNvPr>
        <xdr:cNvPicPr>
          <a:picLocks noChangeAspect="1"/>
        </xdr:cNvPicPr>
      </xdr:nvPicPr>
      <xdr:blipFill>
        <a:blip xmlns:r="http://schemas.openxmlformats.org/officeDocument/2006/relationships" r:embed="rId34"/>
        <a:stretch>
          <a:fillRect/>
        </a:stretch>
      </xdr:blipFill>
      <xdr:spPr>
        <a:xfrm>
          <a:off x="4979362" y="143611479"/>
          <a:ext cx="1902586" cy="3458789"/>
        </a:xfrm>
        <a:prstGeom prst="rect">
          <a:avLst/>
        </a:prstGeom>
      </xdr:spPr>
    </xdr:pic>
    <xdr:clientData/>
  </xdr:twoCellAnchor>
  <xdr:oneCellAnchor>
    <xdr:from>
      <xdr:col>8</xdr:col>
      <xdr:colOff>1054100</xdr:colOff>
      <xdr:row>611</xdr:row>
      <xdr:rowOff>42635</xdr:rowOff>
    </xdr:from>
    <xdr:ext cx="955675" cy="591647"/>
    <xdr:pic>
      <xdr:nvPicPr>
        <xdr:cNvPr id="547" name="Kép 546">
          <a:extLst>
            <a:ext uri="{FF2B5EF4-FFF2-40B4-BE49-F238E27FC236}">
              <a16:creationId xmlns:a16="http://schemas.microsoft.com/office/drawing/2014/main" id="{D086ABEB-73D3-46BF-AB6F-F79D1D310FCE}"/>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054100" y="114682814"/>
          <a:ext cx="955675" cy="591647"/>
        </a:xfrm>
        <a:prstGeom prst="rect">
          <a:avLst/>
        </a:prstGeom>
      </xdr:spPr>
    </xdr:pic>
    <xdr:clientData fLocksWithSheet="0"/>
  </xdr:oneCellAnchor>
  <xdr:oneCellAnchor>
    <xdr:from>
      <xdr:col>8</xdr:col>
      <xdr:colOff>1177925</xdr:colOff>
      <xdr:row>613</xdr:row>
      <xdr:rowOff>156335</xdr:rowOff>
    </xdr:from>
    <xdr:ext cx="925650" cy="577320"/>
    <xdr:pic>
      <xdr:nvPicPr>
        <xdr:cNvPr id="548" name="Kép 547">
          <a:extLst>
            <a:ext uri="{FF2B5EF4-FFF2-40B4-BE49-F238E27FC236}">
              <a16:creationId xmlns:a16="http://schemas.microsoft.com/office/drawing/2014/main" id="{26601EEB-F05D-4E04-93B4-033F6D62B8DE}"/>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177925" y="115313585"/>
          <a:ext cx="925650" cy="577320"/>
        </a:xfrm>
        <a:prstGeom prst="rect">
          <a:avLst/>
        </a:prstGeom>
      </xdr:spPr>
    </xdr:pic>
    <xdr:clientData fLocksWithSheet="0"/>
  </xdr:oneCellAnchor>
  <xdr:oneCellAnchor>
    <xdr:from>
      <xdr:col>0</xdr:col>
      <xdr:colOff>87107</xdr:colOff>
      <xdr:row>597</xdr:row>
      <xdr:rowOff>231321</xdr:rowOff>
    </xdr:from>
    <xdr:ext cx="1930630" cy="2768591"/>
    <xdr:pic>
      <xdr:nvPicPr>
        <xdr:cNvPr id="551" name="Kép 550">
          <a:extLst>
            <a:ext uri="{FF2B5EF4-FFF2-40B4-BE49-F238E27FC236}">
              <a16:creationId xmlns:a16="http://schemas.microsoft.com/office/drawing/2014/main" id="{492D910E-14E9-45DC-867D-89AEA4B2585F}"/>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87107" y="110775750"/>
          <a:ext cx="1930630" cy="2768591"/>
        </a:xfrm>
        <a:prstGeom prst="rect">
          <a:avLst/>
        </a:prstGeom>
      </xdr:spPr>
    </xdr:pic>
    <xdr:clientData/>
  </xdr:oneCellAnchor>
  <xdr:oneCellAnchor>
    <xdr:from>
      <xdr:col>8</xdr:col>
      <xdr:colOff>135335</xdr:colOff>
      <xdr:row>721</xdr:row>
      <xdr:rowOff>204520</xdr:rowOff>
    </xdr:from>
    <xdr:ext cx="1892129" cy="2983259"/>
    <xdr:pic>
      <xdr:nvPicPr>
        <xdr:cNvPr id="552" name="Kép 45">
          <a:extLst>
            <a:ext uri="{FF2B5EF4-FFF2-40B4-BE49-F238E27FC236}">
              <a16:creationId xmlns:a16="http://schemas.microsoft.com/office/drawing/2014/main" id="{C4094CD3-C545-43FD-BCBA-21C405226C4B}"/>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4164299" y="128764806"/>
          <a:ext cx="1892129" cy="29832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90435</xdr:colOff>
      <xdr:row>1016</xdr:row>
      <xdr:rowOff>244928</xdr:rowOff>
    </xdr:from>
    <xdr:ext cx="1880609" cy="3197679"/>
    <xdr:pic>
      <xdr:nvPicPr>
        <xdr:cNvPr id="158" name="Kép 171">
          <a:extLst>
            <a:ext uri="{FF2B5EF4-FFF2-40B4-BE49-F238E27FC236}">
              <a16:creationId xmlns:a16="http://schemas.microsoft.com/office/drawing/2014/main" id="{864D8AAA-FDB4-4D0C-873B-5C6F315217F9}"/>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4757685" y="195425785"/>
          <a:ext cx="1880609" cy="31976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960874</xdr:colOff>
      <xdr:row>1014</xdr:row>
      <xdr:rowOff>241789</xdr:rowOff>
    </xdr:from>
    <xdr:ext cx="1077058" cy="305641"/>
    <xdr:pic>
      <xdr:nvPicPr>
        <xdr:cNvPr id="159" name="Kép 158">
          <a:extLst>
            <a:ext uri="{FF2B5EF4-FFF2-40B4-BE49-F238E27FC236}">
              <a16:creationId xmlns:a16="http://schemas.microsoft.com/office/drawing/2014/main" id="{48274E03-84BF-4482-8F72-9F56C133CD0A}"/>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5628124" y="194864753"/>
          <a:ext cx="1077058" cy="305641"/>
        </a:xfrm>
        <a:prstGeom prst="rect">
          <a:avLst/>
        </a:prstGeom>
      </xdr:spPr>
    </xdr:pic>
    <xdr:clientData/>
  </xdr:oneCellAnchor>
  <xdr:oneCellAnchor>
    <xdr:from>
      <xdr:col>16</xdr:col>
      <xdr:colOff>1112075</xdr:colOff>
      <xdr:row>1016</xdr:row>
      <xdr:rowOff>103909</xdr:rowOff>
    </xdr:from>
    <xdr:ext cx="914400" cy="301307"/>
    <xdr:pic>
      <xdr:nvPicPr>
        <xdr:cNvPr id="160" name="Kép 159">
          <a:extLst>
            <a:ext uri="{FF2B5EF4-FFF2-40B4-BE49-F238E27FC236}">
              <a16:creationId xmlns:a16="http://schemas.microsoft.com/office/drawing/2014/main" id="{91B543A5-D7D2-42A1-A465-BD927D923757}"/>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779325" y="195284766"/>
          <a:ext cx="914400" cy="301307"/>
        </a:xfrm>
        <a:prstGeom prst="rect">
          <a:avLst/>
        </a:prstGeom>
      </xdr:spPr>
    </xdr:pic>
    <xdr:clientData/>
  </xdr:oneCellAnchor>
  <xdr:oneCellAnchor>
    <xdr:from>
      <xdr:col>0</xdr:col>
      <xdr:colOff>1163120</xdr:colOff>
      <xdr:row>1028</xdr:row>
      <xdr:rowOff>230508</xdr:rowOff>
    </xdr:from>
    <xdr:ext cx="914400" cy="301305"/>
    <xdr:pic>
      <xdr:nvPicPr>
        <xdr:cNvPr id="170" name="Kép 169">
          <a:extLst>
            <a:ext uri="{FF2B5EF4-FFF2-40B4-BE49-F238E27FC236}">
              <a16:creationId xmlns:a16="http://schemas.microsoft.com/office/drawing/2014/main" id="{FD3C5882-0FF4-4BD9-8357-52B1C3C65C91}"/>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163120" y="212308413"/>
          <a:ext cx="914400" cy="301305"/>
        </a:xfrm>
        <a:prstGeom prst="rect">
          <a:avLst/>
        </a:prstGeom>
      </xdr:spPr>
    </xdr:pic>
    <xdr:clientData/>
  </xdr:oneCellAnchor>
  <xdr:oneCellAnchor>
    <xdr:from>
      <xdr:col>0</xdr:col>
      <xdr:colOff>18958</xdr:colOff>
      <xdr:row>1027</xdr:row>
      <xdr:rowOff>249116</xdr:rowOff>
    </xdr:from>
    <xdr:ext cx="1115815" cy="266548"/>
    <xdr:pic>
      <xdr:nvPicPr>
        <xdr:cNvPr id="171" name="Kép 170">
          <a:extLst>
            <a:ext uri="{FF2B5EF4-FFF2-40B4-BE49-F238E27FC236}">
              <a16:creationId xmlns:a16="http://schemas.microsoft.com/office/drawing/2014/main" id="{3D9A13B5-F1CE-4272-B5DF-5739FB7F18B6}"/>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18958" y="212024640"/>
          <a:ext cx="1115815" cy="266548"/>
        </a:xfrm>
        <a:prstGeom prst="rect">
          <a:avLst/>
        </a:prstGeom>
      </xdr:spPr>
    </xdr:pic>
    <xdr:clientData/>
  </xdr:oneCellAnchor>
  <xdr:oneCellAnchor>
    <xdr:from>
      <xdr:col>0</xdr:col>
      <xdr:colOff>142875</xdr:colOff>
      <xdr:row>953</xdr:row>
      <xdr:rowOff>85725</xdr:rowOff>
    </xdr:from>
    <xdr:ext cx="1743269" cy="2729831"/>
    <xdr:pic>
      <xdr:nvPicPr>
        <xdr:cNvPr id="174" name="Kép 173">
          <a:extLst>
            <a:ext uri="{FF2B5EF4-FFF2-40B4-BE49-F238E27FC236}">
              <a16:creationId xmlns:a16="http://schemas.microsoft.com/office/drawing/2014/main" id="{7FEA3BB3-91A3-486E-A7C9-555F1FD7E5FB}"/>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42875" y="1779353"/>
          <a:ext cx="1743269" cy="27298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1177716</xdr:colOff>
      <xdr:row>951</xdr:row>
      <xdr:rowOff>42517</xdr:rowOff>
    </xdr:from>
    <xdr:ext cx="836141" cy="1180175"/>
    <xdr:pic>
      <xdr:nvPicPr>
        <xdr:cNvPr id="175" name="Kép 174">
          <a:extLst>
            <a:ext uri="{FF2B5EF4-FFF2-40B4-BE49-F238E27FC236}">
              <a16:creationId xmlns:a16="http://schemas.microsoft.com/office/drawing/2014/main" id="{34A1CFDE-EB13-42B7-A09A-94324FF766CD}"/>
            </a:ext>
          </a:extLst>
        </xdr:cNvPr>
        <xdr:cNvPicPr>
          <a:picLocks noChangeAspect="1"/>
        </xdr:cNvPicPr>
      </xdr:nvPicPr>
      <xdr:blipFill>
        <a:blip xmlns:r="http://schemas.openxmlformats.org/officeDocument/2006/relationships" r:embed="rId43"/>
        <a:stretch>
          <a:fillRect/>
        </a:stretch>
      </xdr:blipFill>
      <xdr:spPr>
        <a:xfrm>
          <a:off x="1177716" y="173424731"/>
          <a:ext cx="836141" cy="1180175"/>
        </a:xfrm>
        <a:prstGeom prst="rect">
          <a:avLst/>
        </a:prstGeom>
      </xdr:spPr>
    </xdr:pic>
    <xdr:clientData/>
  </xdr:oneCellAnchor>
  <xdr:oneCellAnchor>
    <xdr:from>
      <xdr:col>8</xdr:col>
      <xdr:colOff>119743</xdr:colOff>
      <xdr:row>958</xdr:row>
      <xdr:rowOff>57278</xdr:rowOff>
    </xdr:from>
    <xdr:ext cx="1895475" cy="1896768"/>
    <xdr:pic>
      <xdr:nvPicPr>
        <xdr:cNvPr id="176" name="Kép 157">
          <a:extLst>
            <a:ext uri="{FF2B5EF4-FFF2-40B4-BE49-F238E27FC236}">
              <a16:creationId xmlns:a16="http://schemas.microsoft.com/office/drawing/2014/main" id="{93E49D32-CE0E-4F2B-91C2-939F80BF3834}"/>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4786993" y="174868242"/>
          <a:ext cx="1895475" cy="18967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168860</xdr:colOff>
      <xdr:row>958</xdr:row>
      <xdr:rowOff>49048</xdr:rowOff>
    </xdr:from>
    <xdr:ext cx="1821102" cy="1679059"/>
    <xdr:pic>
      <xdr:nvPicPr>
        <xdr:cNvPr id="177" name="Kép 176">
          <a:extLst>
            <a:ext uri="{FF2B5EF4-FFF2-40B4-BE49-F238E27FC236}">
              <a16:creationId xmlns:a16="http://schemas.microsoft.com/office/drawing/2014/main" id="{6E195C33-4B91-4067-BD56-8D665FA1918D}"/>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9530574" y="174860012"/>
          <a:ext cx="1821102" cy="1679059"/>
        </a:xfrm>
        <a:prstGeom prst="rect">
          <a:avLst/>
        </a:prstGeom>
      </xdr:spPr>
    </xdr:pic>
    <xdr:clientData/>
  </xdr:oneCellAnchor>
  <xdr:oneCellAnchor>
    <xdr:from>
      <xdr:col>24</xdr:col>
      <xdr:colOff>107964</xdr:colOff>
      <xdr:row>966</xdr:row>
      <xdr:rowOff>43140</xdr:rowOff>
    </xdr:from>
    <xdr:ext cx="1878679" cy="2769112"/>
    <xdr:pic>
      <xdr:nvPicPr>
        <xdr:cNvPr id="178" name="Kép 177">
          <a:extLst>
            <a:ext uri="{FF2B5EF4-FFF2-40B4-BE49-F238E27FC236}">
              <a16:creationId xmlns:a16="http://schemas.microsoft.com/office/drawing/2014/main" id="{D63A2AFB-9CCA-446A-8B6B-4527A27000FE}"/>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4775214" y="182650997"/>
          <a:ext cx="1878679" cy="2769112"/>
        </a:xfrm>
        <a:prstGeom prst="rect">
          <a:avLst/>
        </a:prstGeom>
      </xdr:spPr>
    </xdr:pic>
    <xdr:clientData fLocksWithSheet="0"/>
  </xdr:oneCellAnchor>
  <xdr:oneCellAnchor>
    <xdr:from>
      <xdr:col>24</xdr:col>
      <xdr:colOff>1222687</xdr:colOff>
      <xdr:row>963</xdr:row>
      <xdr:rowOff>194816</xdr:rowOff>
    </xdr:from>
    <xdr:ext cx="797891" cy="1147680"/>
    <xdr:pic>
      <xdr:nvPicPr>
        <xdr:cNvPr id="179" name="Kép 178">
          <a:extLst>
            <a:ext uri="{FF2B5EF4-FFF2-40B4-BE49-F238E27FC236}">
              <a16:creationId xmlns:a16="http://schemas.microsoft.com/office/drawing/2014/main" id="{0C40F776-F017-42B1-9E2C-8263388B5357}"/>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9211330" y="196967709"/>
          <a:ext cx="797891" cy="1147680"/>
        </a:xfrm>
        <a:prstGeom prst="rect">
          <a:avLst/>
        </a:prstGeom>
      </xdr:spPr>
    </xdr:pic>
    <xdr:clientData/>
  </xdr:oneCellAnchor>
  <xdr:twoCellAnchor editAs="oneCell">
    <xdr:from>
      <xdr:col>16</xdr:col>
      <xdr:colOff>126753</xdr:colOff>
      <xdr:row>964</xdr:row>
      <xdr:rowOff>105999</xdr:rowOff>
    </xdr:from>
    <xdr:to>
      <xdr:col>16</xdr:col>
      <xdr:colOff>1976846</xdr:colOff>
      <xdr:row>972</xdr:row>
      <xdr:rowOff>1635251</xdr:rowOff>
    </xdr:to>
    <xdr:pic>
      <xdr:nvPicPr>
        <xdr:cNvPr id="180" name="Kép 179">
          <a:extLst>
            <a:ext uri="{FF2B5EF4-FFF2-40B4-BE49-F238E27FC236}">
              <a16:creationId xmlns:a16="http://schemas.microsoft.com/office/drawing/2014/main" id="{94C5309F-FFA7-4F03-82F5-E6E9F7FC501F}"/>
            </a:ext>
          </a:extLst>
        </xdr:cNvPr>
        <xdr:cNvPicPr>
          <a:picLocks noChangeAspect="1"/>
        </xdr:cNvPicPr>
      </xdr:nvPicPr>
      <xdr:blipFill>
        <a:blip xmlns:r="http://schemas.openxmlformats.org/officeDocument/2006/relationships" r:embed="rId48"/>
        <a:stretch>
          <a:fillRect/>
        </a:stretch>
      </xdr:blipFill>
      <xdr:spPr>
        <a:xfrm>
          <a:off x="126753" y="182196785"/>
          <a:ext cx="1846283" cy="3113670"/>
        </a:xfrm>
        <a:prstGeom prst="rect">
          <a:avLst/>
        </a:prstGeom>
      </xdr:spPr>
    </xdr:pic>
    <xdr:clientData/>
  </xdr:twoCellAnchor>
  <xdr:oneCellAnchor>
    <xdr:from>
      <xdr:col>0</xdr:col>
      <xdr:colOff>114300</xdr:colOff>
      <xdr:row>971</xdr:row>
      <xdr:rowOff>95250</xdr:rowOff>
    </xdr:from>
    <xdr:ext cx="1890096" cy="1869227"/>
    <xdr:pic>
      <xdr:nvPicPr>
        <xdr:cNvPr id="186" name="Kép 160">
          <a:extLst>
            <a:ext uri="{FF2B5EF4-FFF2-40B4-BE49-F238E27FC236}">
              <a16:creationId xmlns:a16="http://schemas.microsoft.com/office/drawing/2014/main" id="{D35D77B4-27A8-4090-9FA3-543BD2B4EC37}"/>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14300" y="2679424"/>
          <a:ext cx="1890096" cy="18692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84009</xdr:colOff>
      <xdr:row>984</xdr:row>
      <xdr:rowOff>79513</xdr:rowOff>
    </xdr:from>
    <xdr:ext cx="1967268" cy="1809886"/>
    <xdr:pic>
      <xdr:nvPicPr>
        <xdr:cNvPr id="187" name="Kép 186">
          <a:extLst>
            <a:ext uri="{FF2B5EF4-FFF2-40B4-BE49-F238E27FC236}">
              <a16:creationId xmlns:a16="http://schemas.microsoft.com/office/drawing/2014/main" id="{59E56B06-C84A-401E-93BC-775D774051C6}"/>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9445723" y="183599049"/>
          <a:ext cx="1967268" cy="1809886"/>
        </a:xfrm>
        <a:prstGeom prst="rect">
          <a:avLst/>
        </a:prstGeom>
      </xdr:spPr>
    </xdr:pic>
    <xdr:clientData/>
  </xdr:oneCellAnchor>
  <xdr:oneCellAnchor>
    <xdr:from>
      <xdr:col>0</xdr:col>
      <xdr:colOff>144276</xdr:colOff>
      <xdr:row>1017</xdr:row>
      <xdr:rowOff>33617</xdr:rowOff>
    </xdr:from>
    <xdr:ext cx="1846456" cy="3109774"/>
    <xdr:pic>
      <xdr:nvPicPr>
        <xdr:cNvPr id="188" name="Kép 187">
          <a:extLst>
            <a:ext uri="{FF2B5EF4-FFF2-40B4-BE49-F238E27FC236}">
              <a16:creationId xmlns:a16="http://schemas.microsoft.com/office/drawing/2014/main" id="{5B6EC7ED-44BB-42F8-8975-2513079D95B7}"/>
            </a:ext>
          </a:extLst>
        </xdr:cNvPr>
        <xdr:cNvPicPr>
          <a:picLocks noChangeAspect="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44276" y="111618992"/>
          <a:ext cx="1846456" cy="3109774"/>
        </a:xfrm>
        <a:prstGeom prst="rect">
          <a:avLst/>
        </a:prstGeom>
      </xdr:spPr>
    </xdr:pic>
    <xdr:clientData/>
  </xdr:oneCellAnchor>
  <xdr:oneCellAnchor>
    <xdr:from>
      <xdr:col>8</xdr:col>
      <xdr:colOff>1333500</xdr:colOff>
      <xdr:row>216</xdr:row>
      <xdr:rowOff>9525</xdr:rowOff>
    </xdr:from>
    <xdr:ext cx="749300" cy="245441"/>
    <xdr:pic>
      <xdr:nvPicPr>
        <xdr:cNvPr id="201" name="Kép 200">
          <a:extLst>
            <a:ext uri="{FF2B5EF4-FFF2-40B4-BE49-F238E27FC236}">
              <a16:creationId xmlns:a16="http://schemas.microsoft.com/office/drawing/2014/main" id="{C6394782-2DBC-4A68-9F7C-4B5219DD4AA2}"/>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7392394" y="764899"/>
          <a:ext cx="749300" cy="245441"/>
        </a:xfrm>
        <a:prstGeom prst="rect">
          <a:avLst/>
        </a:prstGeom>
      </xdr:spPr>
    </xdr:pic>
    <xdr:clientData fLocksWithSheet="0"/>
  </xdr:oneCellAnchor>
  <xdr:oneCellAnchor>
    <xdr:from>
      <xdr:col>8</xdr:col>
      <xdr:colOff>129722</xdr:colOff>
      <xdr:row>218</xdr:row>
      <xdr:rowOff>92981</xdr:rowOff>
    </xdr:from>
    <xdr:ext cx="1911349" cy="2987452"/>
    <xdr:pic>
      <xdr:nvPicPr>
        <xdr:cNvPr id="202" name="Kép 201">
          <a:extLst>
            <a:ext uri="{FF2B5EF4-FFF2-40B4-BE49-F238E27FC236}">
              <a16:creationId xmlns:a16="http://schemas.microsoft.com/office/drawing/2014/main" id="{208B9B42-2DF2-4009-B05B-96824B7E6B26}"/>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4796972" y="33212767"/>
          <a:ext cx="1911349" cy="2987452"/>
        </a:xfrm>
        <a:prstGeom prst="rect">
          <a:avLst/>
        </a:prstGeom>
      </xdr:spPr>
    </xdr:pic>
    <xdr:clientData/>
  </xdr:oneCellAnchor>
  <xdr:oneCellAnchor>
    <xdr:from>
      <xdr:col>13</xdr:col>
      <xdr:colOff>128382</xdr:colOff>
      <xdr:row>225</xdr:row>
      <xdr:rowOff>1654157</xdr:rowOff>
    </xdr:from>
    <xdr:ext cx="872568" cy="268457"/>
    <xdr:pic>
      <xdr:nvPicPr>
        <xdr:cNvPr id="203" name="Kép 202">
          <a:extLst>
            <a:ext uri="{FF2B5EF4-FFF2-40B4-BE49-F238E27FC236}">
              <a16:creationId xmlns:a16="http://schemas.microsoft.com/office/drawing/2014/main" id="{DDF4072A-1A62-42DE-90FA-BFB505B4A87B}"/>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306275" y="36107443"/>
          <a:ext cx="872568" cy="268457"/>
        </a:xfrm>
        <a:prstGeom prst="rect">
          <a:avLst/>
        </a:prstGeom>
      </xdr:spPr>
    </xdr:pic>
    <xdr:clientData/>
  </xdr:oneCellAnchor>
  <xdr:oneCellAnchor>
    <xdr:from>
      <xdr:col>0</xdr:col>
      <xdr:colOff>106456</xdr:colOff>
      <xdr:row>120</xdr:row>
      <xdr:rowOff>6960</xdr:rowOff>
    </xdr:from>
    <xdr:ext cx="1910880" cy="2911197"/>
    <xdr:pic>
      <xdr:nvPicPr>
        <xdr:cNvPr id="240" name="Kép 239">
          <a:extLst>
            <a:ext uri="{FF2B5EF4-FFF2-40B4-BE49-F238E27FC236}">
              <a16:creationId xmlns:a16="http://schemas.microsoft.com/office/drawing/2014/main" id="{5CE5302B-51FA-4A0B-8E7E-FBFFE4BECB90}"/>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6165350" y="1525659"/>
          <a:ext cx="1910880" cy="2911197"/>
        </a:xfrm>
        <a:prstGeom prst="rect">
          <a:avLst/>
        </a:prstGeom>
      </xdr:spPr>
    </xdr:pic>
    <xdr:clientData/>
  </xdr:oneCellAnchor>
  <xdr:oneCellAnchor>
    <xdr:from>
      <xdr:col>8</xdr:col>
      <xdr:colOff>110422</xdr:colOff>
      <xdr:row>93</xdr:row>
      <xdr:rowOff>29120</xdr:rowOff>
    </xdr:from>
    <xdr:ext cx="1929742" cy="3168559"/>
    <xdr:pic>
      <xdr:nvPicPr>
        <xdr:cNvPr id="242" name="Kép 241">
          <a:extLst>
            <a:ext uri="{FF2B5EF4-FFF2-40B4-BE49-F238E27FC236}">
              <a16:creationId xmlns:a16="http://schemas.microsoft.com/office/drawing/2014/main" id="{65C2F753-96B1-4A20-9DAE-9D55FBA0403D}"/>
            </a:ext>
          </a:extLst>
        </xdr:cNvPr>
        <xdr:cNvPicPr>
          <a:picLocks noChangeAspect="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l="7741" t="7759" r="7777" b="2658"/>
        <a:stretch/>
      </xdr:blipFill>
      <xdr:spPr>
        <a:xfrm>
          <a:off x="4777672" y="19500941"/>
          <a:ext cx="1929742" cy="3168559"/>
        </a:xfrm>
        <a:prstGeom prst="rect">
          <a:avLst/>
        </a:prstGeom>
      </xdr:spPr>
    </xdr:pic>
    <xdr:clientData/>
  </xdr:oneCellAnchor>
  <xdr:oneCellAnchor>
    <xdr:from>
      <xdr:col>8</xdr:col>
      <xdr:colOff>1133475</xdr:colOff>
      <xdr:row>91</xdr:row>
      <xdr:rowOff>28575</xdr:rowOff>
    </xdr:from>
    <xdr:ext cx="914400" cy="308238"/>
    <xdr:pic>
      <xdr:nvPicPr>
        <xdr:cNvPr id="244" name="Kép 243">
          <a:extLst>
            <a:ext uri="{FF2B5EF4-FFF2-40B4-BE49-F238E27FC236}">
              <a16:creationId xmlns:a16="http://schemas.microsoft.com/office/drawing/2014/main" id="{1B652F3D-C034-4788-980C-146573EDCE1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1133475" y="775998"/>
          <a:ext cx="914400" cy="308238"/>
        </a:xfrm>
        <a:prstGeom prst="rect">
          <a:avLst/>
        </a:prstGeom>
      </xdr:spPr>
    </xdr:pic>
    <xdr:clientData/>
  </xdr:oneCellAnchor>
  <xdr:oneCellAnchor>
    <xdr:from>
      <xdr:col>5</xdr:col>
      <xdr:colOff>203247</xdr:colOff>
      <xdr:row>892</xdr:row>
      <xdr:rowOff>1648089</xdr:rowOff>
    </xdr:from>
    <xdr:ext cx="872561" cy="268453"/>
    <xdr:pic>
      <xdr:nvPicPr>
        <xdr:cNvPr id="267" name="Kép 266">
          <a:extLst>
            <a:ext uri="{FF2B5EF4-FFF2-40B4-BE49-F238E27FC236}">
              <a16:creationId xmlns:a16="http://schemas.microsoft.com/office/drawing/2014/main" id="{C4368F75-88D7-4A2C-BEB9-5B754B827953}"/>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686676" y="167301446"/>
          <a:ext cx="872561" cy="268453"/>
        </a:xfrm>
        <a:prstGeom prst="rect">
          <a:avLst/>
        </a:prstGeom>
      </xdr:spPr>
    </xdr:pic>
    <xdr:clientData/>
  </xdr:oneCellAnchor>
  <xdr:oneCellAnchor>
    <xdr:from>
      <xdr:col>24</xdr:col>
      <xdr:colOff>110457</xdr:colOff>
      <xdr:row>385</xdr:row>
      <xdr:rowOff>90447</xdr:rowOff>
    </xdr:from>
    <xdr:ext cx="1889793" cy="2988463"/>
    <xdr:pic>
      <xdr:nvPicPr>
        <xdr:cNvPr id="292" name="Kép 291">
          <a:extLst>
            <a:ext uri="{FF2B5EF4-FFF2-40B4-BE49-F238E27FC236}">
              <a16:creationId xmlns:a16="http://schemas.microsoft.com/office/drawing/2014/main" id="{BC9D4A78-F4A8-4E47-AF7B-1E05201A20E4}"/>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9472171" y="66411661"/>
          <a:ext cx="1889793" cy="2988463"/>
        </a:xfrm>
        <a:prstGeom prst="rect">
          <a:avLst/>
        </a:prstGeom>
      </xdr:spPr>
    </xdr:pic>
    <xdr:clientData/>
  </xdr:oneCellAnchor>
  <xdr:oneCellAnchor>
    <xdr:from>
      <xdr:col>29</xdr:col>
      <xdr:colOff>173482</xdr:colOff>
      <xdr:row>395</xdr:row>
      <xdr:rowOff>1662546</xdr:rowOff>
    </xdr:from>
    <xdr:ext cx="872564" cy="268456"/>
    <xdr:pic>
      <xdr:nvPicPr>
        <xdr:cNvPr id="294" name="Kép 293">
          <a:extLst>
            <a:ext uri="{FF2B5EF4-FFF2-40B4-BE49-F238E27FC236}">
              <a16:creationId xmlns:a16="http://schemas.microsoft.com/office/drawing/2014/main" id="{3324F39F-F043-4472-92B7-27E5D2EF1E92}"/>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976070" y="12921593"/>
          <a:ext cx="872564" cy="268456"/>
        </a:xfrm>
        <a:prstGeom prst="rect">
          <a:avLst/>
        </a:prstGeom>
      </xdr:spPr>
    </xdr:pic>
    <xdr:clientData/>
  </xdr:oneCellAnchor>
  <xdr:oneCellAnchor>
    <xdr:from>
      <xdr:col>5</xdr:col>
      <xdr:colOff>213438</xdr:colOff>
      <xdr:row>592</xdr:row>
      <xdr:rowOff>1681371</xdr:rowOff>
    </xdr:from>
    <xdr:ext cx="872561" cy="268456"/>
    <xdr:pic>
      <xdr:nvPicPr>
        <xdr:cNvPr id="296" name="Kép 295">
          <a:extLst>
            <a:ext uri="{FF2B5EF4-FFF2-40B4-BE49-F238E27FC236}">
              <a16:creationId xmlns:a16="http://schemas.microsoft.com/office/drawing/2014/main" id="{155957CD-79CF-41EC-9428-A16626CFBF67}"/>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1059017" y="17289781"/>
          <a:ext cx="872561" cy="268456"/>
        </a:xfrm>
        <a:prstGeom prst="rect">
          <a:avLst/>
        </a:prstGeom>
      </xdr:spPr>
    </xdr:pic>
    <xdr:clientData/>
  </xdr:oneCellAnchor>
  <xdr:oneCellAnchor>
    <xdr:from>
      <xdr:col>13</xdr:col>
      <xdr:colOff>155594</xdr:colOff>
      <xdr:row>592</xdr:row>
      <xdr:rowOff>1681369</xdr:rowOff>
    </xdr:from>
    <xdr:ext cx="872565" cy="268456"/>
    <xdr:pic>
      <xdr:nvPicPr>
        <xdr:cNvPr id="298" name="Kép 297">
          <a:extLst>
            <a:ext uri="{FF2B5EF4-FFF2-40B4-BE49-F238E27FC236}">
              <a16:creationId xmlns:a16="http://schemas.microsoft.com/office/drawing/2014/main" id="{F699B7EF-C0E2-4186-9CFC-AF8D28135DF5}"/>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333487" y="109449940"/>
          <a:ext cx="872565" cy="268456"/>
        </a:xfrm>
        <a:prstGeom prst="rect">
          <a:avLst/>
        </a:prstGeom>
      </xdr:spPr>
    </xdr:pic>
    <xdr:clientData/>
  </xdr:oneCellAnchor>
  <xdr:oneCellAnchor>
    <xdr:from>
      <xdr:col>16</xdr:col>
      <xdr:colOff>152400</xdr:colOff>
      <xdr:row>597</xdr:row>
      <xdr:rowOff>104774</xdr:rowOff>
    </xdr:from>
    <xdr:ext cx="1804698" cy="3332511"/>
    <xdr:pic>
      <xdr:nvPicPr>
        <xdr:cNvPr id="329" name="Kép 220">
          <a:extLst>
            <a:ext uri="{FF2B5EF4-FFF2-40B4-BE49-F238E27FC236}">
              <a16:creationId xmlns:a16="http://schemas.microsoft.com/office/drawing/2014/main" id="{D1956B22-0481-44BC-B334-18EA035CBC97}"/>
            </a:ext>
          </a:extLst>
        </xdr:cNvPr>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18201861" y="18456384"/>
          <a:ext cx="1804698" cy="33325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114299</xdr:colOff>
      <xdr:row>612</xdr:row>
      <xdr:rowOff>40121</xdr:rowOff>
    </xdr:from>
    <xdr:ext cx="1847849" cy="3376358"/>
    <xdr:pic>
      <xdr:nvPicPr>
        <xdr:cNvPr id="343" name="Kép 342">
          <a:extLst>
            <a:ext uri="{FF2B5EF4-FFF2-40B4-BE49-F238E27FC236}">
              <a16:creationId xmlns:a16="http://schemas.microsoft.com/office/drawing/2014/main" id="{FC6CD5F0-621E-4C14-9406-084E6AD937FF}"/>
            </a:ext>
          </a:extLst>
        </xdr:cNvPr>
        <xdr:cNvPicPr>
          <a:picLocks noChangeAspect="1"/>
        </xdr:cNvPicPr>
      </xdr:nvPicPr>
      <xdr:blipFill>
        <a:blip xmlns:r="http://schemas.openxmlformats.org/officeDocument/2006/relationships" r:embed="rId60">
          <a:extLst>
            <a:ext uri="{BEBA8EAE-BF5A-486C-A8C5-ECC9F3942E4B}">
              <a14:imgProps xmlns:a14="http://schemas.microsoft.com/office/drawing/2010/main">
                <a14:imgLayer r:embed="rId61">
                  <a14:imgEffect>
                    <a14:brightnessContrast bright="28000"/>
                  </a14:imgEffect>
                </a14:imgLayer>
              </a14:imgProps>
            </a:ext>
            <a:ext uri="{28A0092B-C50C-407E-A947-70E740481C1C}">
              <a14:useLocalDpi xmlns:a14="http://schemas.microsoft.com/office/drawing/2010/main" val="0"/>
            </a:ext>
          </a:extLst>
        </a:blip>
        <a:stretch>
          <a:fillRect/>
        </a:stretch>
      </xdr:blipFill>
      <xdr:spPr>
        <a:xfrm>
          <a:off x="4781549" y="114938835"/>
          <a:ext cx="1847849" cy="3376358"/>
        </a:xfrm>
        <a:prstGeom prst="rect">
          <a:avLst/>
        </a:prstGeom>
      </xdr:spPr>
    </xdr:pic>
    <xdr:clientData fLocksWithSheet="0"/>
  </xdr:oneCellAnchor>
  <xdr:oneCellAnchor>
    <xdr:from>
      <xdr:col>24</xdr:col>
      <xdr:colOff>151281</xdr:colOff>
      <xdr:row>1003</xdr:row>
      <xdr:rowOff>244929</xdr:rowOff>
    </xdr:from>
    <xdr:ext cx="1856061" cy="3225125"/>
    <xdr:pic>
      <xdr:nvPicPr>
        <xdr:cNvPr id="439" name="Kép 438">
          <a:extLst>
            <a:ext uri="{FF2B5EF4-FFF2-40B4-BE49-F238E27FC236}">
              <a16:creationId xmlns:a16="http://schemas.microsoft.com/office/drawing/2014/main" id="{E4C01D7B-3FF3-48C0-A4AF-8DAC33148380}"/>
            </a:ext>
          </a:extLst>
        </xdr:cNvPr>
        <xdr:cNvPicPr>
          <a:picLocks noChangeAspect="1"/>
        </xdr:cNvPicPr>
      </xdr:nvPicPr>
      <xdr:blipFill>
        <a:blip xmlns:r="http://schemas.openxmlformats.org/officeDocument/2006/relationships" r:embed="rId62"/>
        <a:stretch>
          <a:fillRect/>
        </a:stretch>
      </xdr:blipFill>
      <xdr:spPr>
        <a:xfrm>
          <a:off x="9512995" y="191057893"/>
          <a:ext cx="1856061" cy="3225125"/>
        </a:xfrm>
        <a:prstGeom prst="rect">
          <a:avLst/>
        </a:prstGeom>
      </xdr:spPr>
    </xdr:pic>
    <xdr:clientData/>
  </xdr:oneCellAnchor>
  <xdr:oneCellAnchor>
    <xdr:from>
      <xdr:col>24</xdr:col>
      <xdr:colOff>1186962</xdr:colOff>
      <xdr:row>1003</xdr:row>
      <xdr:rowOff>52076</xdr:rowOff>
    </xdr:from>
    <xdr:ext cx="914400" cy="308725"/>
    <xdr:pic>
      <xdr:nvPicPr>
        <xdr:cNvPr id="440" name="Kép 439">
          <a:extLst>
            <a:ext uri="{FF2B5EF4-FFF2-40B4-BE49-F238E27FC236}">
              <a16:creationId xmlns:a16="http://schemas.microsoft.com/office/drawing/2014/main" id="{476661E4-011F-48D3-B030-70B6EFEE19D4}"/>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9686997" y="175060284"/>
          <a:ext cx="914400" cy="308725"/>
        </a:xfrm>
        <a:prstGeom prst="rect">
          <a:avLst/>
        </a:prstGeom>
      </xdr:spPr>
    </xdr:pic>
    <xdr:clientData/>
  </xdr:oneCellAnchor>
  <xdr:oneCellAnchor>
    <xdr:from>
      <xdr:col>24</xdr:col>
      <xdr:colOff>1062404</xdr:colOff>
      <xdr:row>1001</xdr:row>
      <xdr:rowOff>264670</xdr:rowOff>
    </xdr:from>
    <xdr:ext cx="1003788" cy="237969"/>
    <xdr:pic>
      <xdr:nvPicPr>
        <xdr:cNvPr id="441" name="Kép 440">
          <a:extLst>
            <a:ext uri="{FF2B5EF4-FFF2-40B4-BE49-F238E27FC236}">
              <a16:creationId xmlns:a16="http://schemas.microsoft.com/office/drawing/2014/main" id="{645EC0FB-29D8-4202-BB38-FB34ED51122B}"/>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9562439" y="174729540"/>
          <a:ext cx="1003788" cy="237969"/>
        </a:xfrm>
        <a:prstGeom prst="rect">
          <a:avLst/>
        </a:prstGeom>
      </xdr:spPr>
    </xdr:pic>
    <xdr:clientData/>
  </xdr:oneCellAnchor>
  <xdr:oneCellAnchor>
    <xdr:from>
      <xdr:col>16</xdr:col>
      <xdr:colOff>122304</xdr:colOff>
      <xdr:row>991</xdr:row>
      <xdr:rowOff>223344</xdr:rowOff>
    </xdr:from>
    <xdr:ext cx="1850732" cy="2826329"/>
    <xdr:pic>
      <xdr:nvPicPr>
        <xdr:cNvPr id="468" name="Kép 467">
          <a:extLst>
            <a:ext uri="{FF2B5EF4-FFF2-40B4-BE49-F238E27FC236}">
              <a16:creationId xmlns:a16="http://schemas.microsoft.com/office/drawing/2014/main" id="{D0136A7E-0FD2-4139-80DF-93FE214BF94C}"/>
            </a:ext>
          </a:extLst>
        </xdr:cNvPr>
        <xdr:cNvPicPr>
          <a:picLocks noChangeAspect="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4151268" y="182572665"/>
          <a:ext cx="1850732" cy="2826329"/>
        </a:xfrm>
        <a:prstGeom prst="rect">
          <a:avLst/>
        </a:prstGeom>
      </xdr:spPr>
    </xdr:pic>
    <xdr:clientData fLocksWithSheet="0"/>
  </xdr:oneCellAnchor>
  <xdr:oneCellAnchor>
    <xdr:from>
      <xdr:col>21</xdr:col>
      <xdr:colOff>169202</xdr:colOff>
      <xdr:row>998</xdr:row>
      <xdr:rowOff>1681369</xdr:rowOff>
    </xdr:from>
    <xdr:ext cx="872565" cy="268461"/>
    <xdr:pic>
      <xdr:nvPicPr>
        <xdr:cNvPr id="469" name="Kép 468">
          <a:extLst>
            <a:ext uri="{FF2B5EF4-FFF2-40B4-BE49-F238E27FC236}">
              <a16:creationId xmlns:a16="http://schemas.microsoft.com/office/drawing/2014/main" id="{9B4BC624-9984-48CC-A7BB-D9A5C3635E35}"/>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7654381" y="180969083"/>
          <a:ext cx="872565" cy="268461"/>
        </a:xfrm>
        <a:prstGeom prst="rect">
          <a:avLst/>
        </a:prstGeom>
      </xdr:spPr>
    </xdr:pic>
    <xdr:clientData/>
  </xdr:oneCellAnchor>
  <xdr:oneCellAnchor>
    <xdr:from>
      <xdr:col>24</xdr:col>
      <xdr:colOff>175966</xdr:colOff>
      <xdr:row>992</xdr:row>
      <xdr:rowOff>255636</xdr:rowOff>
    </xdr:from>
    <xdr:ext cx="1742642" cy="2593145"/>
    <xdr:pic>
      <xdr:nvPicPr>
        <xdr:cNvPr id="470" name="Kép 469">
          <a:extLst>
            <a:ext uri="{FF2B5EF4-FFF2-40B4-BE49-F238E27FC236}">
              <a16:creationId xmlns:a16="http://schemas.microsoft.com/office/drawing/2014/main" id="{4B691D49-350C-4B1E-8F08-73D31D24158B}"/>
            </a:ext>
          </a:extLst>
        </xdr:cNvPr>
        <xdr:cNvPicPr>
          <a:picLocks noChangeAspect="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5966" y="187217779"/>
          <a:ext cx="1742642" cy="2593145"/>
        </a:xfrm>
        <a:prstGeom prst="rect">
          <a:avLst/>
        </a:prstGeom>
      </xdr:spPr>
    </xdr:pic>
    <xdr:clientData fLocksWithSheet="0"/>
  </xdr:oneCellAnchor>
  <xdr:oneCellAnchor>
    <xdr:from>
      <xdr:col>29</xdr:col>
      <xdr:colOff>213437</xdr:colOff>
      <xdr:row>998</xdr:row>
      <xdr:rowOff>1681368</xdr:rowOff>
    </xdr:from>
    <xdr:ext cx="872567" cy="268461"/>
    <xdr:pic>
      <xdr:nvPicPr>
        <xdr:cNvPr id="471" name="Kép 470">
          <a:extLst>
            <a:ext uri="{FF2B5EF4-FFF2-40B4-BE49-F238E27FC236}">
              <a16:creationId xmlns:a16="http://schemas.microsoft.com/office/drawing/2014/main" id="{1E2F9E6F-C231-4C00-A78D-ADFCD13D03CC}"/>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1059016" y="4249639"/>
          <a:ext cx="872567" cy="268461"/>
        </a:xfrm>
        <a:prstGeom prst="rect">
          <a:avLst/>
        </a:prstGeom>
      </xdr:spPr>
    </xdr:pic>
    <xdr:clientData/>
  </xdr:oneCellAnchor>
  <xdr:twoCellAnchor editAs="oneCell">
    <xdr:from>
      <xdr:col>8</xdr:col>
      <xdr:colOff>1415142</xdr:colOff>
      <xdr:row>92</xdr:row>
      <xdr:rowOff>204106</xdr:rowOff>
    </xdr:from>
    <xdr:to>
      <xdr:col>8</xdr:col>
      <xdr:colOff>2022711</xdr:colOff>
      <xdr:row>95</xdr:row>
      <xdr:rowOff>35172</xdr:rowOff>
    </xdr:to>
    <xdr:pic>
      <xdr:nvPicPr>
        <xdr:cNvPr id="391" name="Kép 390">
          <a:extLst>
            <a:ext uri="{FF2B5EF4-FFF2-40B4-BE49-F238E27FC236}">
              <a16:creationId xmlns:a16="http://schemas.microsoft.com/office/drawing/2014/main" id="{660FD604-B1DF-4A23-808F-22B6312BE37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82392" y="19417392"/>
          <a:ext cx="609474" cy="580006"/>
        </a:xfrm>
        <a:prstGeom prst="rect">
          <a:avLst/>
        </a:prstGeom>
      </xdr:spPr>
    </xdr:pic>
    <xdr:clientData/>
  </xdr:twoCellAnchor>
  <xdr:twoCellAnchor editAs="oneCell">
    <xdr:from>
      <xdr:col>24</xdr:col>
      <xdr:colOff>1455965</xdr:colOff>
      <xdr:row>1004</xdr:row>
      <xdr:rowOff>231321</xdr:rowOff>
    </xdr:from>
    <xdr:to>
      <xdr:col>24</xdr:col>
      <xdr:colOff>2092109</xdr:colOff>
      <xdr:row>1008</xdr:row>
      <xdr:rowOff>1572</xdr:rowOff>
    </xdr:to>
    <xdr:pic>
      <xdr:nvPicPr>
        <xdr:cNvPr id="472" name="Kép 471">
          <a:extLst>
            <a:ext uri="{FF2B5EF4-FFF2-40B4-BE49-F238E27FC236}">
              <a16:creationId xmlns:a16="http://schemas.microsoft.com/office/drawing/2014/main" id="{971D3C2D-F142-4DAD-A823-CA0D1E0F679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817679" y="191302821"/>
          <a:ext cx="609474" cy="580006"/>
        </a:xfrm>
        <a:prstGeom prst="rect">
          <a:avLst/>
        </a:prstGeom>
      </xdr:spPr>
    </xdr:pic>
    <xdr:clientData/>
  </xdr:twoCellAnchor>
  <xdr:twoCellAnchor editAs="oneCell">
    <xdr:from>
      <xdr:col>16</xdr:col>
      <xdr:colOff>1428749</xdr:colOff>
      <xdr:row>1017</xdr:row>
      <xdr:rowOff>244929</xdr:rowOff>
    </xdr:from>
    <xdr:to>
      <xdr:col>16</xdr:col>
      <xdr:colOff>2053463</xdr:colOff>
      <xdr:row>1021</xdr:row>
      <xdr:rowOff>1851</xdr:rowOff>
    </xdr:to>
    <xdr:pic>
      <xdr:nvPicPr>
        <xdr:cNvPr id="517" name="Kép 516">
          <a:extLst>
            <a:ext uri="{FF2B5EF4-FFF2-40B4-BE49-F238E27FC236}">
              <a16:creationId xmlns:a16="http://schemas.microsoft.com/office/drawing/2014/main" id="{C071647E-CA55-4868-A9A0-D7AC489B18B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5999" y="195684322"/>
          <a:ext cx="609474" cy="580006"/>
        </a:xfrm>
        <a:prstGeom prst="rect">
          <a:avLst/>
        </a:prstGeom>
      </xdr:spPr>
    </xdr:pic>
    <xdr:clientData/>
  </xdr:twoCellAnchor>
  <xdr:oneCellAnchor>
    <xdr:from>
      <xdr:col>29</xdr:col>
      <xdr:colOff>80459</xdr:colOff>
      <xdr:row>425</xdr:row>
      <xdr:rowOff>1635817</xdr:rowOff>
    </xdr:from>
    <xdr:ext cx="872564" cy="268464"/>
    <xdr:pic>
      <xdr:nvPicPr>
        <xdr:cNvPr id="488" name="Kép 487">
          <a:extLst>
            <a:ext uri="{FF2B5EF4-FFF2-40B4-BE49-F238E27FC236}">
              <a16:creationId xmlns:a16="http://schemas.microsoft.com/office/drawing/2014/main" id="{8B552A2A-97AC-4F0A-A339-10CCFAD98FF6}"/>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676772" y="100433880"/>
          <a:ext cx="872564" cy="268464"/>
        </a:xfrm>
        <a:prstGeom prst="rect">
          <a:avLst/>
        </a:prstGeom>
      </xdr:spPr>
    </xdr:pic>
    <xdr:clientData/>
  </xdr:oneCellAnchor>
  <xdr:twoCellAnchor editAs="oneCell">
    <xdr:from>
      <xdr:col>24</xdr:col>
      <xdr:colOff>78599</xdr:colOff>
      <xdr:row>400</xdr:row>
      <xdr:rowOff>27655</xdr:rowOff>
    </xdr:from>
    <xdr:to>
      <xdr:col>25</xdr:col>
      <xdr:colOff>3441</xdr:colOff>
      <xdr:row>410</xdr:row>
      <xdr:rowOff>1451681</xdr:rowOff>
    </xdr:to>
    <xdr:pic>
      <xdr:nvPicPr>
        <xdr:cNvPr id="490" name="Kép 489">
          <a:extLst>
            <a:ext uri="{FF2B5EF4-FFF2-40B4-BE49-F238E27FC236}">
              <a16:creationId xmlns:a16="http://schemas.microsoft.com/office/drawing/2014/main" id="{5BB52F5F-E899-406D-8DDC-ECE59D7BFAC6}"/>
            </a:ext>
          </a:extLst>
        </xdr:cNvPr>
        <xdr:cNvPicPr>
          <a:picLocks noChangeAspect="1"/>
        </xdr:cNvPicPr>
      </xdr:nvPicPr>
      <xdr:blipFill>
        <a:blip xmlns:r="http://schemas.openxmlformats.org/officeDocument/2006/relationships" r:embed="rId67"/>
        <a:stretch>
          <a:fillRect/>
        </a:stretch>
      </xdr:blipFill>
      <xdr:spPr>
        <a:xfrm>
          <a:off x="78599" y="775078"/>
          <a:ext cx="2138725" cy="3486237"/>
        </a:xfrm>
        <a:prstGeom prst="rect">
          <a:avLst/>
        </a:prstGeom>
      </xdr:spPr>
    </xdr:pic>
    <xdr:clientData/>
  </xdr:twoCellAnchor>
  <xdr:twoCellAnchor editAs="oneCell">
    <xdr:from>
      <xdr:col>0</xdr:col>
      <xdr:colOff>13607</xdr:colOff>
      <xdr:row>334</xdr:row>
      <xdr:rowOff>166007</xdr:rowOff>
    </xdr:from>
    <xdr:to>
      <xdr:col>0</xdr:col>
      <xdr:colOff>2053110</xdr:colOff>
      <xdr:row>337</xdr:row>
      <xdr:rowOff>682398</xdr:rowOff>
    </xdr:to>
    <xdr:pic>
      <xdr:nvPicPr>
        <xdr:cNvPr id="427" name="Kép 426">
          <a:extLst>
            <a:ext uri="{FF2B5EF4-FFF2-40B4-BE49-F238E27FC236}">
              <a16:creationId xmlns:a16="http://schemas.microsoft.com/office/drawing/2014/main" id="{C7AED82F-2A45-4ABD-A1F1-EE8B2936E668}"/>
            </a:ext>
          </a:extLst>
        </xdr:cNvPr>
        <xdr:cNvPicPr>
          <a:picLocks noChangeAspect="1" noChangeArrowheads="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l="17646" r="14306"/>
        <a:stretch/>
      </xdr:blipFill>
      <xdr:spPr bwMode="auto">
        <a:xfrm>
          <a:off x="13607" y="84013221"/>
          <a:ext cx="2031883" cy="2024743"/>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type="none" w="med" len="me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5</xdr:col>
      <xdr:colOff>166688</xdr:colOff>
      <xdr:row>338</xdr:row>
      <xdr:rowOff>11908</xdr:rowOff>
    </xdr:from>
    <xdr:ext cx="872560" cy="273565"/>
    <xdr:pic>
      <xdr:nvPicPr>
        <xdr:cNvPr id="442" name="Kép 441">
          <a:extLst>
            <a:ext uri="{FF2B5EF4-FFF2-40B4-BE49-F238E27FC236}">
              <a16:creationId xmlns:a16="http://schemas.microsoft.com/office/drawing/2014/main" id="{ADBBD3D1-819B-4D6F-AA18-454A339DB6B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755708" y="59493628"/>
          <a:ext cx="872560" cy="273565"/>
        </a:xfrm>
        <a:prstGeom prst="rect">
          <a:avLst/>
        </a:prstGeom>
      </xdr:spPr>
    </xdr:pic>
    <xdr:clientData/>
  </xdr:oneCellAnchor>
  <xdr:twoCellAnchor editAs="oneCell">
    <xdr:from>
      <xdr:col>1</xdr:col>
      <xdr:colOff>93920</xdr:colOff>
      <xdr:row>335</xdr:row>
      <xdr:rowOff>138793</xdr:rowOff>
    </xdr:from>
    <xdr:to>
      <xdr:col>6</xdr:col>
      <xdr:colOff>278615</xdr:colOff>
      <xdr:row>337</xdr:row>
      <xdr:rowOff>727436</xdr:rowOff>
    </xdr:to>
    <xdr:pic>
      <xdr:nvPicPr>
        <xdr:cNvPr id="497" name="Kép 496">
          <a:extLst>
            <a:ext uri="{FF2B5EF4-FFF2-40B4-BE49-F238E27FC236}">
              <a16:creationId xmlns:a16="http://schemas.microsoft.com/office/drawing/2014/main" id="{4E57AE2E-1827-4177-A0F0-0DCB2B9762E2}"/>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xdr:blipFill>
      <xdr:spPr>
        <a:xfrm>
          <a:off x="2203027" y="84244543"/>
          <a:ext cx="2335083" cy="1820363"/>
        </a:xfrm>
        <a:prstGeom prst="rect">
          <a:avLst/>
        </a:prstGeom>
      </xdr:spPr>
    </xdr:pic>
    <xdr:clientData/>
  </xdr:twoCellAnchor>
  <xdr:oneCellAnchor>
    <xdr:from>
      <xdr:col>24</xdr:col>
      <xdr:colOff>1660291</xdr:colOff>
      <xdr:row>459</xdr:row>
      <xdr:rowOff>11360</xdr:rowOff>
    </xdr:from>
    <xdr:ext cx="412900" cy="398038"/>
    <xdr:pic>
      <xdr:nvPicPr>
        <xdr:cNvPr id="593" name="Kép 592">
          <a:extLst>
            <a:ext uri="{FF2B5EF4-FFF2-40B4-BE49-F238E27FC236}">
              <a16:creationId xmlns:a16="http://schemas.microsoft.com/office/drawing/2014/main" id="{DACBC7B1-C56F-4CA6-8145-435F88B3638E}"/>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3239970" y="127006824"/>
          <a:ext cx="412900" cy="398038"/>
        </a:xfrm>
        <a:prstGeom prst="rect">
          <a:avLst/>
        </a:prstGeom>
      </xdr:spPr>
    </xdr:pic>
    <xdr:clientData/>
  </xdr:oneCellAnchor>
  <xdr:oneCellAnchor>
    <xdr:from>
      <xdr:col>21</xdr:col>
      <xdr:colOff>99805</xdr:colOff>
      <xdr:row>729</xdr:row>
      <xdr:rowOff>1652794</xdr:rowOff>
    </xdr:from>
    <xdr:ext cx="872564" cy="268464"/>
    <xdr:pic>
      <xdr:nvPicPr>
        <xdr:cNvPr id="599" name="Kép 598">
          <a:extLst>
            <a:ext uri="{FF2B5EF4-FFF2-40B4-BE49-F238E27FC236}">
              <a16:creationId xmlns:a16="http://schemas.microsoft.com/office/drawing/2014/main" id="{FD4813F8-1425-4D43-8B14-850377B031DC}"/>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595480" y="3986419"/>
          <a:ext cx="872564" cy="268464"/>
        </a:xfrm>
        <a:prstGeom prst="rect">
          <a:avLst/>
        </a:prstGeom>
      </xdr:spPr>
    </xdr:pic>
    <xdr:clientData/>
  </xdr:oneCellAnchor>
  <xdr:oneCellAnchor>
    <xdr:from>
      <xdr:col>13</xdr:col>
      <xdr:colOff>190499</xdr:colOff>
      <xdr:row>381</xdr:row>
      <xdr:rowOff>27214</xdr:rowOff>
    </xdr:from>
    <xdr:ext cx="872560" cy="273565"/>
    <xdr:pic>
      <xdr:nvPicPr>
        <xdr:cNvPr id="399" name="Kép 398">
          <a:extLst>
            <a:ext uri="{FF2B5EF4-FFF2-40B4-BE49-F238E27FC236}">
              <a16:creationId xmlns:a16="http://schemas.microsoft.com/office/drawing/2014/main" id="{54C75C1E-8DEE-430F-915E-BFE95EC578D3}"/>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762499" y="65151000"/>
          <a:ext cx="872560" cy="273565"/>
        </a:xfrm>
        <a:prstGeom prst="rect">
          <a:avLst/>
        </a:prstGeom>
      </xdr:spPr>
    </xdr:pic>
    <xdr:clientData/>
  </xdr:oneCellAnchor>
  <xdr:twoCellAnchor editAs="oneCell">
    <xdr:from>
      <xdr:col>21</xdr:col>
      <xdr:colOff>146028</xdr:colOff>
      <xdr:row>633</xdr:row>
      <xdr:rowOff>1592036</xdr:rowOff>
    </xdr:from>
    <xdr:to>
      <xdr:col>22</xdr:col>
      <xdr:colOff>339225</xdr:colOff>
      <xdr:row>634</xdr:row>
      <xdr:rowOff>190332</xdr:rowOff>
    </xdr:to>
    <xdr:pic>
      <xdr:nvPicPr>
        <xdr:cNvPr id="434" name="Kép 433">
          <a:extLst>
            <a:ext uri="{FF2B5EF4-FFF2-40B4-BE49-F238E27FC236}">
              <a16:creationId xmlns:a16="http://schemas.microsoft.com/office/drawing/2014/main" id="{3AF0D3E9-4159-4E3C-B926-A90EC2C4041A}"/>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936906" y="137767012"/>
          <a:ext cx="900825" cy="285754"/>
        </a:xfrm>
        <a:prstGeom prst="rect">
          <a:avLst/>
        </a:prstGeom>
      </xdr:spPr>
    </xdr:pic>
    <xdr:clientData/>
  </xdr:twoCellAnchor>
  <xdr:oneCellAnchor>
    <xdr:from>
      <xdr:col>0</xdr:col>
      <xdr:colOff>982855</xdr:colOff>
      <xdr:row>314</xdr:row>
      <xdr:rowOff>4872</xdr:rowOff>
    </xdr:from>
    <xdr:ext cx="1047750" cy="248013"/>
    <xdr:pic>
      <xdr:nvPicPr>
        <xdr:cNvPr id="359" name="Kép 358">
          <a:extLst>
            <a:ext uri="{FF2B5EF4-FFF2-40B4-BE49-F238E27FC236}">
              <a16:creationId xmlns:a16="http://schemas.microsoft.com/office/drawing/2014/main" id="{AC725EAE-30B9-4F4B-90E9-573ADF6C916B}"/>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982855" y="766872"/>
          <a:ext cx="1047750" cy="248013"/>
        </a:xfrm>
        <a:prstGeom prst="rect">
          <a:avLst/>
        </a:prstGeom>
      </xdr:spPr>
    </xdr:pic>
    <xdr:clientData/>
  </xdr:oneCellAnchor>
  <xdr:oneCellAnchor>
    <xdr:from>
      <xdr:col>0</xdr:col>
      <xdr:colOff>1128346</xdr:colOff>
      <xdr:row>315</xdr:row>
      <xdr:rowOff>109904</xdr:rowOff>
    </xdr:from>
    <xdr:ext cx="914400" cy="301304"/>
    <xdr:pic>
      <xdr:nvPicPr>
        <xdr:cNvPr id="365" name="Kép 364">
          <a:extLst>
            <a:ext uri="{FF2B5EF4-FFF2-40B4-BE49-F238E27FC236}">
              <a16:creationId xmlns:a16="http://schemas.microsoft.com/office/drawing/2014/main" id="{28A266AF-7B6C-4E4D-B58F-87629EEE1E73}"/>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128346" y="1129079"/>
          <a:ext cx="914400" cy="301304"/>
        </a:xfrm>
        <a:prstGeom prst="rect">
          <a:avLst/>
        </a:prstGeom>
      </xdr:spPr>
    </xdr:pic>
    <xdr:clientData/>
  </xdr:oneCellAnchor>
  <xdr:twoCellAnchor editAs="oneCell">
    <xdr:from>
      <xdr:col>5</xdr:col>
      <xdr:colOff>392907</xdr:colOff>
      <xdr:row>325</xdr:row>
      <xdr:rowOff>1416843</xdr:rowOff>
    </xdr:from>
    <xdr:to>
      <xdr:col>6</xdr:col>
      <xdr:colOff>379645</xdr:colOff>
      <xdr:row>326</xdr:row>
      <xdr:rowOff>148115</xdr:rowOff>
    </xdr:to>
    <xdr:pic>
      <xdr:nvPicPr>
        <xdr:cNvPr id="408" name="Kép 407">
          <a:extLst>
            <a:ext uri="{FF2B5EF4-FFF2-40B4-BE49-F238E27FC236}">
              <a16:creationId xmlns:a16="http://schemas.microsoft.com/office/drawing/2014/main" id="{72145662-3365-40D6-9A9A-C024BA22AAA9}"/>
            </a:ext>
          </a:extLst>
        </xdr:cNvPr>
        <xdr:cNvPicPr>
          <a:picLocks noChangeAspect="1"/>
        </xdr:cNvPicPr>
      </xdr:nvPicPr>
      <xdr:blipFill rotWithShape="1">
        <a:blip xmlns:r="http://schemas.openxmlformats.org/officeDocument/2006/relationships" r:embed="rId71" cstate="print">
          <a:extLst>
            <a:ext uri="{28A0092B-C50C-407E-A947-70E740481C1C}">
              <a14:useLocalDpi xmlns:a14="http://schemas.microsoft.com/office/drawing/2010/main" val="0"/>
            </a:ext>
          </a:extLst>
        </a:blip>
        <a:srcRect t="15316" b="9910"/>
        <a:stretch/>
      </xdr:blipFill>
      <xdr:spPr>
        <a:xfrm>
          <a:off x="3888582" y="4017168"/>
          <a:ext cx="575380" cy="428626"/>
        </a:xfrm>
        <a:prstGeom prst="rect">
          <a:avLst/>
        </a:prstGeom>
      </xdr:spPr>
    </xdr:pic>
    <xdr:clientData/>
  </xdr:twoCellAnchor>
  <xdr:oneCellAnchor>
    <xdr:from>
      <xdr:col>8</xdr:col>
      <xdr:colOff>33112</xdr:colOff>
      <xdr:row>385</xdr:row>
      <xdr:rowOff>50641</xdr:rowOff>
    </xdr:from>
    <xdr:ext cx="2074762" cy="3411006"/>
    <xdr:pic>
      <xdr:nvPicPr>
        <xdr:cNvPr id="452" name="Kép 451">
          <a:extLst>
            <a:ext uri="{FF2B5EF4-FFF2-40B4-BE49-F238E27FC236}">
              <a16:creationId xmlns:a16="http://schemas.microsoft.com/office/drawing/2014/main" id="{E89FBC81-F03E-41C4-B7E7-9BF0F45EC76F}"/>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t="679" b="679"/>
        <a:stretch/>
      </xdr:blipFill>
      <xdr:spPr>
        <a:xfrm>
          <a:off x="6301177" y="85087383"/>
          <a:ext cx="2074762" cy="3411006"/>
        </a:xfrm>
        <a:prstGeom prst="rect">
          <a:avLst/>
        </a:prstGeom>
      </xdr:spPr>
    </xdr:pic>
    <xdr:clientData/>
  </xdr:oneCellAnchor>
  <xdr:twoCellAnchor editAs="oneCell">
    <xdr:from>
      <xdr:col>13</xdr:col>
      <xdr:colOff>404812</xdr:colOff>
      <xdr:row>395</xdr:row>
      <xdr:rowOff>1440657</xdr:rowOff>
    </xdr:from>
    <xdr:to>
      <xdr:col>14</xdr:col>
      <xdr:colOff>376306</xdr:colOff>
      <xdr:row>396</xdr:row>
      <xdr:rowOff>187165</xdr:rowOff>
    </xdr:to>
    <xdr:pic>
      <xdr:nvPicPr>
        <xdr:cNvPr id="456" name="Kép 455">
          <a:extLst>
            <a:ext uri="{FF2B5EF4-FFF2-40B4-BE49-F238E27FC236}">
              <a16:creationId xmlns:a16="http://schemas.microsoft.com/office/drawing/2014/main" id="{E3705300-6A0F-42FA-A574-1363738CBFF1}"/>
            </a:ext>
          </a:extLst>
        </xdr:cNvPr>
        <xdr:cNvPicPr>
          <a:picLocks noChangeAspect="1"/>
        </xdr:cNvPicPr>
      </xdr:nvPicPr>
      <xdr:blipFill rotWithShape="1">
        <a:blip xmlns:r="http://schemas.openxmlformats.org/officeDocument/2006/relationships" r:embed="rId73" cstate="print">
          <a:extLst>
            <a:ext uri="{28A0092B-C50C-407E-A947-70E740481C1C}">
              <a14:useLocalDpi xmlns:a14="http://schemas.microsoft.com/office/drawing/2010/main" val="0"/>
            </a:ext>
          </a:extLst>
        </a:blip>
        <a:srcRect t="15316" b="9910"/>
        <a:stretch/>
      </xdr:blipFill>
      <xdr:spPr>
        <a:xfrm>
          <a:off x="17892712" y="4040982"/>
          <a:ext cx="575379" cy="428626"/>
        </a:xfrm>
        <a:prstGeom prst="rect">
          <a:avLst/>
        </a:prstGeom>
      </xdr:spPr>
    </xdr:pic>
    <xdr:clientData/>
  </xdr:twoCellAnchor>
  <xdr:twoCellAnchor editAs="oneCell">
    <xdr:from>
      <xdr:col>21</xdr:col>
      <xdr:colOff>381001</xdr:colOff>
      <xdr:row>438</xdr:row>
      <xdr:rowOff>1464469</xdr:rowOff>
    </xdr:from>
    <xdr:to>
      <xdr:col>22</xdr:col>
      <xdr:colOff>262844</xdr:colOff>
      <xdr:row>440</xdr:row>
      <xdr:rowOff>301599</xdr:rowOff>
    </xdr:to>
    <xdr:pic>
      <xdr:nvPicPr>
        <xdr:cNvPr id="474" name="Kép 473">
          <a:extLst>
            <a:ext uri="{FF2B5EF4-FFF2-40B4-BE49-F238E27FC236}">
              <a16:creationId xmlns:a16="http://schemas.microsoft.com/office/drawing/2014/main" id="{2F4E6E5E-66D1-4A7F-8DB7-C9B07B69A78C}"/>
            </a:ext>
          </a:extLst>
        </xdr:cNvPr>
        <xdr:cNvPicPr>
          <a:picLocks noChangeAspect="1"/>
        </xdr:cNvPicPr>
      </xdr:nvPicPr>
      <xdr:blipFill rotWithShape="1">
        <a:blip xmlns:r="http://schemas.openxmlformats.org/officeDocument/2006/relationships" r:embed="rId74" cstate="print">
          <a:extLst>
            <a:ext uri="{28A0092B-C50C-407E-A947-70E740481C1C}">
              <a14:useLocalDpi xmlns:a14="http://schemas.microsoft.com/office/drawing/2010/main" val="0"/>
            </a:ext>
          </a:extLst>
        </a:blip>
        <a:srcRect t="15316" b="9910"/>
        <a:stretch/>
      </xdr:blipFill>
      <xdr:spPr>
        <a:xfrm>
          <a:off x="4143376" y="89118282"/>
          <a:ext cx="608714" cy="449104"/>
        </a:xfrm>
        <a:prstGeom prst="rect">
          <a:avLst/>
        </a:prstGeom>
      </xdr:spPr>
    </xdr:pic>
    <xdr:clientData/>
  </xdr:twoCellAnchor>
  <xdr:twoCellAnchor editAs="oneCell">
    <xdr:from>
      <xdr:col>29</xdr:col>
      <xdr:colOff>416720</xdr:colOff>
      <xdr:row>485</xdr:row>
      <xdr:rowOff>1416844</xdr:rowOff>
    </xdr:from>
    <xdr:to>
      <xdr:col>30</xdr:col>
      <xdr:colOff>384404</xdr:colOff>
      <xdr:row>486</xdr:row>
      <xdr:rowOff>148117</xdr:rowOff>
    </xdr:to>
    <xdr:pic>
      <xdr:nvPicPr>
        <xdr:cNvPr id="479" name="Kép 478">
          <a:extLst>
            <a:ext uri="{FF2B5EF4-FFF2-40B4-BE49-F238E27FC236}">
              <a16:creationId xmlns:a16="http://schemas.microsoft.com/office/drawing/2014/main" id="{FB2C7AC3-6988-488C-9D1F-DB38BADAA584}"/>
            </a:ext>
          </a:extLst>
        </xdr:cNvPr>
        <xdr:cNvPicPr>
          <a:picLocks noChangeAspect="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t="15316" b="9910"/>
        <a:stretch/>
      </xdr:blipFill>
      <xdr:spPr>
        <a:xfrm>
          <a:off x="8608220" y="12684919"/>
          <a:ext cx="575379" cy="428626"/>
        </a:xfrm>
        <a:prstGeom prst="rect">
          <a:avLst/>
        </a:prstGeom>
      </xdr:spPr>
    </xdr:pic>
    <xdr:clientData/>
  </xdr:twoCellAnchor>
  <xdr:oneCellAnchor>
    <xdr:from>
      <xdr:col>0</xdr:col>
      <xdr:colOff>205278</xdr:colOff>
      <xdr:row>611</xdr:row>
      <xdr:rowOff>231320</xdr:rowOff>
    </xdr:from>
    <xdr:ext cx="1757105" cy="3421475"/>
    <xdr:pic>
      <xdr:nvPicPr>
        <xdr:cNvPr id="582" name="Kép 222">
          <a:extLst>
            <a:ext uri="{FF2B5EF4-FFF2-40B4-BE49-F238E27FC236}">
              <a16:creationId xmlns:a16="http://schemas.microsoft.com/office/drawing/2014/main" id="{9A9A8E77-050C-46D4-9DF9-66C4C1A5E54C}"/>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xdr:blipFill>
      <xdr:spPr bwMode="auto">
        <a:xfrm>
          <a:off x="209088" y="5344340"/>
          <a:ext cx="1757105" cy="342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5</xdr:col>
      <xdr:colOff>404813</xdr:colOff>
      <xdr:row>620</xdr:row>
      <xdr:rowOff>1357312</xdr:rowOff>
    </xdr:from>
    <xdr:to>
      <xdr:col>6</xdr:col>
      <xdr:colOff>376310</xdr:colOff>
      <xdr:row>621</xdr:row>
      <xdr:rowOff>79061</xdr:rowOff>
    </xdr:to>
    <xdr:pic>
      <xdr:nvPicPr>
        <xdr:cNvPr id="583" name="Kép 582">
          <a:extLst>
            <a:ext uri="{FF2B5EF4-FFF2-40B4-BE49-F238E27FC236}">
              <a16:creationId xmlns:a16="http://schemas.microsoft.com/office/drawing/2014/main" id="{A452582D-D12F-4581-A42B-419C36BBFDE2}"/>
            </a:ext>
          </a:extLst>
        </xdr:cNvPr>
        <xdr:cNvPicPr>
          <a:picLocks noChangeAspect="1"/>
        </xdr:cNvPicPr>
      </xdr:nvPicPr>
      <xdr:blipFill rotWithShape="1">
        <a:blip xmlns:r="http://schemas.openxmlformats.org/officeDocument/2006/relationships" r:embed="rId77" cstate="print">
          <a:extLst>
            <a:ext uri="{28A0092B-C50C-407E-A947-70E740481C1C}">
              <a14:useLocalDpi xmlns:a14="http://schemas.microsoft.com/office/drawing/2010/main" val="0"/>
            </a:ext>
          </a:extLst>
        </a:blip>
        <a:srcRect t="15316" b="9910"/>
        <a:stretch/>
      </xdr:blipFill>
      <xdr:spPr>
        <a:xfrm>
          <a:off x="3904298" y="8310562"/>
          <a:ext cx="575380" cy="432436"/>
        </a:xfrm>
        <a:prstGeom prst="rect">
          <a:avLst/>
        </a:prstGeom>
      </xdr:spPr>
    </xdr:pic>
    <xdr:clientData/>
  </xdr:twoCellAnchor>
  <xdr:oneCellAnchor>
    <xdr:from>
      <xdr:col>16</xdr:col>
      <xdr:colOff>71438</xdr:colOff>
      <xdr:row>611</xdr:row>
      <xdr:rowOff>219002</xdr:rowOff>
    </xdr:from>
    <xdr:ext cx="1869281" cy="3539014"/>
    <xdr:pic>
      <xdr:nvPicPr>
        <xdr:cNvPr id="585" name="Kép 584">
          <a:extLst>
            <a:ext uri="{FF2B5EF4-FFF2-40B4-BE49-F238E27FC236}">
              <a16:creationId xmlns:a16="http://schemas.microsoft.com/office/drawing/2014/main" id="{18F76FAC-9E7B-4278-9DE2-252BD81A0E1E}"/>
            </a:ext>
          </a:extLst>
        </xdr:cNvPr>
        <xdr:cNvPicPr>
          <a:picLocks noChangeAspect="1"/>
        </xdr:cNvPicPr>
      </xdr:nvPicPr>
      <xdr:blipFill rotWithShape="1">
        <a:blip xmlns:r="http://schemas.openxmlformats.org/officeDocument/2006/relationships" r:embed="rId78">
          <a:extLst>
            <a:ext uri="{28A0092B-C50C-407E-A947-70E740481C1C}">
              <a14:useLocalDpi xmlns:a14="http://schemas.microsoft.com/office/drawing/2010/main" val="0"/>
            </a:ext>
          </a:extLst>
        </a:blip>
        <a:srcRect l="11882" r="12871"/>
        <a:stretch/>
      </xdr:blipFill>
      <xdr:spPr>
        <a:xfrm>
          <a:off x="4742498" y="5332022"/>
          <a:ext cx="1869281" cy="3504179"/>
        </a:xfrm>
        <a:prstGeom prst="rect">
          <a:avLst/>
        </a:prstGeom>
      </xdr:spPr>
    </xdr:pic>
    <xdr:clientData/>
  </xdr:oneCellAnchor>
  <xdr:oneCellAnchor>
    <xdr:from>
      <xdr:col>16</xdr:col>
      <xdr:colOff>1177925</xdr:colOff>
      <xdr:row>613</xdr:row>
      <xdr:rowOff>118711</xdr:rowOff>
    </xdr:from>
    <xdr:ext cx="925650" cy="577320"/>
    <xdr:pic>
      <xdr:nvPicPr>
        <xdr:cNvPr id="586" name="Kép 585">
          <a:extLst>
            <a:ext uri="{FF2B5EF4-FFF2-40B4-BE49-F238E27FC236}">
              <a16:creationId xmlns:a16="http://schemas.microsoft.com/office/drawing/2014/main" id="{9ED078A3-9101-4E6E-9318-4D2A85D7749F}"/>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5848985" y="5749891"/>
          <a:ext cx="925650" cy="577320"/>
        </a:xfrm>
        <a:prstGeom prst="rect">
          <a:avLst/>
        </a:prstGeom>
      </xdr:spPr>
    </xdr:pic>
    <xdr:clientData fLocksWithSheet="0"/>
  </xdr:oneCellAnchor>
  <xdr:oneCellAnchor>
    <xdr:from>
      <xdr:col>16</xdr:col>
      <xdr:colOff>1056005</xdr:colOff>
      <xdr:row>611</xdr:row>
      <xdr:rowOff>42635</xdr:rowOff>
    </xdr:from>
    <xdr:ext cx="955675" cy="591647"/>
    <xdr:pic>
      <xdr:nvPicPr>
        <xdr:cNvPr id="589" name="Kép 588">
          <a:extLst>
            <a:ext uri="{FF2B5EF4-FFF2-40B4-BE49-F238E27FC236}">
              <a16:creationId xmlns:a16="http://schemas.microsoft.com/office/drawing/2014/main" id="{9FE2C9CC-C822-417B-B897-2D90665691A4}"/>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727065" y="5155655"/>
          <a:ext cx="955675" cy="591647"/>
        </a:xfrm>
        <a:prstGeom prst="rect">
          <a:avLst/>
        </a:prstGeom>
      </xdr:spPr>
    </xdr:pic>
    <xdr:clientData fLocksWithSheet="0"/>
  </xdr:oneCellAnchor>
  <xdr:oneCellAnchor>
    <xdr:from>
      <xdr:col>21</xdr:col>
      <xdr:colOff>444342</xdr:colOff>
      <xdr:row>620</xdr:row>
      <xdr:rowOff>1442561</xdr:rowOff>
    </xdr:from>
    <xdr:ext cx="581094" cy="453664"/>
    <xdr:pic>
      <xdr:nvPicPr>
        <xdr:cNvPr id="590" name="Kép 589">
          <a:extLst>
            <a:ext uri="{FF2B5EF4-FFF2-40B4-BE49-F238E27FC236}">
              <a16:creationId xmlns:a16="http://schemas.microsoft.com/office/drawing/2014/main" id="{63F7BC84-0FBF-460D-84B2-9E0905C371E5}"/>
            </a:ext>
          </a:extLst>
        </xdr:cNvPr>
        <xdr:cNvPicPr>
          <a:picLocks noChangeAspect="1"/>
        </xdr:cNvPicPr>
      </xdr:nvPicPr>
      <xdr:blipFill rotWithShape="1">
        <a:blip xmlns:r="http://schemas.openxmlformats.org/officeDocument/2006/relationships" r:embed="rId79" cstate="print">
          <a:extLst>
            <a:ext uri="{28A0092B-C50C-407E-A947-70E740481C1C}">
              <a14:useLocalDpi xmlns:a14="http://schemas.microsoft.com/office/drawing/2010/main" val="0"/>
            </a:ext>
          </a:extLst>
        </a:blip>
        <a:srcRect t="15316" b="9910"/>
        <a:stretch/>
      </xdr:blipFill>
      <xdr:spPr>
        <a:xfrm>
          <a:off x="8643462" y="8392001"/>
          <a:ext cx="575379" cy="436246"/>
        </a:xfrm>
        <a:prstGeom prst="rect">
          <a:avLst/>
        </a:prstGeom>
      </xdr:spPr>
    </xdr:pic>
    <xdr:clientData/>
  </xdr:oneCellAnchor>
  <xdr:oneCellAnchor>
    <xdr:from>
      <xdr:col>16</xdr:col>
      <xdr:colOff>36399</xdr:colOff>
      <xdr:row>954</xdr:row>
      <xdr:rowOff>107156</xdr:rowOff>
    </xdr:from>
    <xdr:ext cx="2047194" cy="2215983"/>
    <xdr:pic>
      <xdr:nvPicPr>
        <xdr:cNvPr id="668" name="Kép 157">
          <a:extLst>
            <a:ext uri="{FF2B5EF4-FFF2-40B4-BE49-F238E27FC236}">
              <a16:creationId xmlns:a16="http://schemas.microsoft.com/office/drawing/2014/main" id="{6DC970F7-DEAD-43B0-AEA6-CE6976586DA8}"/>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14072439" y="10601801"/>
          <a:ext cx="2047194" cy="2215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21</xdr:col>
      <xdr:colOff>428625</xdr:colOff>
      <xdr:row>959</xdr:row>
      <xdr:rowOff>1464468</xdr:rowOff>
    </xdr:from>
    <xdr:to>
      <xdr:col>22</xdr:col>
      <xdr:colOff>339630</xdr:colOff>
      <xdr:row>960</xdr:row>
      <xdr:rowOff>186213</xdr:rowOff>
    </xdr:to>
    <xdr:pic>
      <xdr:nvPicPr>
        <xdr:cNvPr id="669" name="Kép 668">
          <a:extLst>
            <a:ext uri="{FF2B5EF4-FFF2-40B4-BE49-F238E27FC236}">
              <a16:creationId xmlns:a16="http://schemas.microsoft.com/office/drawing/2014/main" id="{D086D644-182B-4C6A-A52D-AEC7F9062824}"/>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val="0"/>
            </a:ext>
          </a:extLst>
        </a:blip>
        <a:srcRect t="15316" b="9910"/>
        <a:stretch/>
      </xdr:blipFill>
      <xdr:spPr>
        <a:xfrm>
          <a:off x="17929860" y="12761118"/>
          <a:ext cx="567759" cy="424816"/>
        </a:xfrm>
        <a:prstGeom prst="rect">
          <a:avLst/>
        </a:prstGeom>
      </xdr:spPr>
    </xdr:pic>
    <xdr:clientData/>
  </xdr:twoCellAnchor>
  <xdr:oneCellAnchor>
    <xdr:from>
      <xdr:col>8</xdr:col>
      <xdr:colOff>114300</xdr:colOff>
      <xdr:row>971</xdr:row>
      <xdr:rowOff>95250</xdr:rowOff>
    </xdr:from>
    <xdr:ext cx="1890096" cy="1869227"/>
    <xdr:pic>
      <xdr:nvPicPr>
        <xdr:cNvPr id="670" name="Kép 160">
          <a:extLst>
            <a:ext uri="{FF2B5EF4-FFF2-40B4-BE49-F238E27FC236}">
              <a16:creationId xmlns:a16="http://schemas.microsoft.com/office/drawing/2014/main" id="{EBA8FEFD-01A1-4151-A624-D9014D3AD0EE}"/>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14300" y="15575280"/>
          <a:ext cx="1890096" cy="18692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13</xdr:col>
      <xdr:colOff>428625</xdr:colOff>
      <xdr:row>972</xdr:row>
      <xdr:rowOff>1440656</xdr:rowOff>
    </xdr:from>
    <xdr:to>
      <xdr:col>14</xdr:col>
      <xdr:colOff>415360</xdr:colOff>
      <xdr:row>973</xdr:row>
      <xdr:rowOff>190978</xdr:rowOff>
    </xdr:to>
    <xdr:pic>
      <xdr:nvPicPr>
        <xdr:cNvPr id="671" name="Kép 670">
          <a:extLst>
            <a:ext uri="{FF2B5EF4-FFF2-40B4-BE49-F238E27FC236}">
              <a16:creationId xmlns:a16="http://schemas.microsoft.com/office/drawing/2014/main" id="{E8947487-5489-44C0-B113-D053163AB006}"/>
            </a:ext>
          </a:extLst>
        </xdr:cNvPr>
        <xdr:cNvPicPr>
          <a:picLocks noChangeAspect="1"/>
        </xdr:cNvPicPr>
      </xdr:nvPicPr>
      <xdr:blipFill rotWithShape="1">
        <a:blip xmlns:r="http://schemas.openxmlformats.org/officeDocument/2006/relationships" r:embed="rId81" cstate="print">
          <a:extLst>
            <a:ext uri="{28A0092B-C50C-407E-A947-70E740481C1C}">
              <a14:useLocalDpi xmlns:a14="http://schemas.microsoft.com/office/drawing/2010/main" val="0"/>
            </a:ext>
          </a:extLst>
        </a:blip>
        <a:srcRect t="15316" b="9910"/>
        <a:stretch/>
      </xdr:blipFill>
      <xdr:spPr>
        <a:xfrm>
          <a:off x="3924300" y="17078801"/>
          <a:ext cx="567760" cy="443866"/>
        </a:xfrm>
        <a:prstGeom prst="rect">
          <a:avLst/>
        </a:prstGeom>
      </xdr:spPr>
    </xdr:pic>
    <xdr:clientData/>
  </xdr:twoCellAnchor>
  <xdr:oneCellAnchor>
    <xdr:from>
      <xdr:col>0</xdr:col>
      <xdr:colOff>48433</xdr:colOff>
      <xdr:row>978</xdr:row>
      <xdr:rowOff>86335</xdr:rowOff>
    </xdr:from>
    <xdr:ext cx="2035161" cy="2999761"/>
    <xdr:pic>
      <xdr:nvPicPr>
        <xdr:cNvPr id="672" name="Kép 671">
          <a:extLst>
            <a:ext uri="{FF2B5EF4-FFF2-40B4-BE49-F238E27FC236}">
              <a16:creationId xmlns:a16="http://schemas.microsoft.com/office/drawing/2014/main" id="{3AD86C3F-6BEE-4262-A300-682F220F9D63}"/>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4717588" y="14402410"/>
          <a:ext cx="2035161" cy="2999761"/>
        </a:xfrm>
        <a:prstGeom prst="rect">
          <a:avLst/>
        </a:prstGeom>
      </xdr:spPr>
    </xdr:pic>
    <xdr:clientData fLocksWithSheet="0"/>
  </xdr:oneCellAnchor>
  <xdr:twoCellAnchor editAs="oneCell">
    <xdr:from>
      <xdr:col>5</xdr:col>
      <xdr:colOff>381000</xdr:colOff>
      <xdr:row>985</xdr:row>
      <xdr:rowOff>1416844</xdr:rowOff>
    </xdr:from>
    <xdr:to>
      <xdr:col>6</xdr:col>
      <xdr:colOff>377262</xdr:colOff>
      <xdr:row>986</xdr:row>
      <xdr:rowOff>148108</xdr:rowOff>
    </xdr:to>
    <xdr:pic>
      <xdr:nvPicPr>
        <xdr:cNvPr id="673" name="Kép 672">
          <a:extLst>
            <a:ext uri="{FF2B5EF4-FFF2-40B4-BE49-F238E27FC236}">
              <a16:creationId xmlns:a16="http://schemas.microsoft.com/office/drawing/2014/main" id="{6BFACD06-6D13-43B7-912B-F0FBC74D509E}"/>
            </a:ext>
          </a:extLst>
        </xdr:cNvPr>
        <xdr:cNvPicPr>
          <a:picLocks noChangeAspect="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t="15316" b="9910"/>
        <a:stretch/>
      </xdr:blipFill>
      <xdr:spPr>
        <a:xfrm>
          <a:off x="8580120" y="17051179"/>
          <a:ext cx="575379" cy="434341"/>
        </a:xfrm>
        <a:prstGeom prst="rect">
          <a:avLst/>
        </a:prstGeom>
      </xdr:spPr>
    </xdr:pic>
    <xdr:clientData/>
  </xdr:twoCellAnchor>
  <xdr:oneCellAnchor>
    <xdr:from>
      <xdr:col>13</xdr:col>
      <xdr:colOff>151103</xdr:colOff>
      <xdr:row>338</xdr:row>
      <xdr:rowOff>0</xdr:rowOff>
    </xdr:from>
    <xdr:ext cx="872564" cy="268464"/>
    <xdr:pic>
      <xdr:nvPicPr>
        <xdr:cNvPr id="410" name="Kép 409">
          <a:extLst>
            <a:ext uri="{FF2B5EF4-FFF2-40B4-BE49-F238E27FC236}">
              <a16:creationId xmlns:a16="http://schemas.microsoft.com/office/drawing/2014/main" id="{AFF92A89-4C01-4529-9EDD-53750AEDB46C}"/>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563583" y="59481720"/>
          <a:ext cx="872564" cy="268464"/>
        </a:xfrm>
        <a:prstGeom prst="rect">
          <a:avLst/>
        </a:prstGeom>
      </xdr:spPr>
    </xdr:pic>
    <xdr:clientData/>
  </xdr:oneCellAnchor>
  <xdr:twoCellAnchor editAs="oneCell">
    <xdr:from>
      <xdr:col>8</xdr:col>
      <xdr:colOff>25439</xdr:colOff>
      <xdr:row>335</xdr:row>
      <xdr:rowOff>426534</xdr:rowOff>
    </xdr:from>
    <xdr:to>
      <xdr:col>8</xdr:col>
      <xdr:colOff>2054678</xdr:colOff>
      <xdr:row>337</xdr:row>
      <xdr:rowOff>613641</xdr:rowOff>
    </xdr:to>
    <xdr:pic>
      <xdr:nvPicPr>
        <xdr:cNvPr id="419" name="Kép 418">
          <a:extLst>
            <a:ext uri="{FF2B5EF4-FFF2-40B4-BE49-F238E27FC236}">
              <a16:creationId xmlns:a16="http://schemas.microsoft.com/office/drawing/2014/main" id="{787A7600-A68A-4562-BC8E-BF08B1F116C3}"/>
            </a:ext>
          </a:extLst>
        </xdr:cNvPr>
        <xdr:cNvPicPr>
          <a:picLocks noChangeAspect="1"/>
        </xdr:cNvPicPr>
      </xdr:nvPicPr>
      <xdr:blipFill>
        <a:blip xmlns:r="http://schemas.openxmlformats.org/officeDocument/2006/relationships" r:embed="rId82"/>
        <a:stretch>
          <a:fillRect/>
        </a:stretch>
      </xdr:blipFill>
      <xdr:spPr>
        <a:xfrm>
          <a:off x="5794868" y="84532284"/>
          <a:ext cx="2029239" cy="1420732"/>
        </a:xfrm>
        <a:prstGeom prst="rect">
          <a:avLst/>
        </a:prstGeom>
      </xdr:spPr>
    </xdr:pic>
    <xdr:clientData/>
  </xdr:twoCellAnchor>
  <xdr:twoCellAnchor editAs="oneCell">
    <xdr:from>
      <xdr:col>13</xdr:col>
      <xdr:colOff>176893</xdr:colOff>
      <xdr:row>100</xdr:row>
      <xdr:rowOff>1646465</xdr:rowOff>
    </xdr:from>
    <xdr:to>
      <xdr:col>14</xdr:col>
      <xdr:colOff>422033</xdr:colOff>
      <xdr:row>101</xdr:row>
      <xdr:rowOff>226539</xdr:rowOff>
    </xdr:to>
    <xdr:pic>
      <xdr:nvPicPr>
        <xdr:cNvPr id="24" name="Kép 23">
          <a:extLst>
            <a:ext uri="{FF2B5EF4-FFF2-40B4-BE49-F238E27FC236}">
              <a16:creationId xmlns:a16="http://schemas.microsoft.com/office/drawing/2014/main" id="{CDC2C409-4826-4CC8-9E33-1936DFC3F13F}"/>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0559143" y="31160358"/>
          <a:ext cx="874879" cy="280968"/>
        </a:xfrm>
        <a:prstGeom prst="rect">
          <a:avLst/>
        </a:prstGeom>
      </xdr:spPr>
    </xdr:pic>
    <xdr:clientData/>
  </xdr:twoCellAnchor>
  <xdr:oneCellAnchor>
    <xdr:from>
      <xdr:col>5</xdr:col>
      <xdr:colOff>176893</xdr:colOff>
      <xdr:row>411</xdr:row>
      <xdr:rowOff>27214</xdr:rowOff>
    </xdr:from>
    <xdr:ext cx="872561" cy="268456"/>
    <xdr:pic>
      <xdr:nvPicPr>
        <xdr:cNvPr id="10" name="Kép 9">
          <a:extLst>
            <a:ext uri="{FF2B5EF4-FFF2-40B4-BE49-F238E27FC236}">
              <a16:creationId xmlns:a16="http://schemas.microsoft.com/office/drawing/2014/main" id="{05B74BA4-F74B-4208-9241-778DE18E3515}"/>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748893" y="108734678"/>
          <a:ext cx="872561" cy="268456"/>
        </a:xfrm>
        <a:prstGeom prst="rect">
          <a:avLst/>
        </a:prstGeom>
      </xdr:spPr>
    </xdr:pic>
    <xdr:clientData/>
  </xdr:oneCellAnchor>
  <xdr:oneCellAnchor>
    <xdr:from>
      <xdr:col>13</xdr:col>
      <xdr:colOff>108857</xdr:colOff>
      <xdr:row>485</xdr:row>
      <xdr:rowOff>1224642</xdr:rowOff>
    </xdr:from>
    <xdr:ext cx="872563" cy="268459"/>
    <xdr:pic>
      <xdr:nvPicPr>
        <xdr:cNvPr id="11" name="Kép 10">
          <a:extLst>
            <a:ext uri="{FF2B5EF4-FFF2-40B4-BE49-F238E27FC236}">
              <a16:creationId xmlns:a16="http://schemas.microsoft.com/office/drawing/2014/main" id="{38A4C1F9-FE53-42AA-9FB4-6DDB0FABC9A9}"/>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8369643" y="108408106"/>
          <a:ext cx="872563" cy="268459"/>
        </a:xfrm>
        <a:prstGeom prst="rect">
          <a:avLst/>
        </a:prstGeom>
      </xdr:spPr>
    </xdr:pic>
    <xdr:clientData/>
  </xdr:oneCellAnchor>
  <xdr:oneCellAnchor>
    <xdr:from>
      <xdr:col>13</xdr:col>
      <xdr:colOff>163286</xdr:colOff>
      <xdr:row>729</xdr:row>
      <xdr:rowOff>1660072</xdr:rowOff>
    </xdr:from>
    <xdr:ext cx="872564" cy="268464"/>
    <xdr:pic>
      <xdr:nvPicPr>
        <xdr:cNvPr id="26" name="Kép 25">
          <a:extLst>
            <a:ext uri="{FF2B5EF4-FFF2-40B4-BE49-F238E27FC236}">
              <a16:creationId xmlns:a16="http://schemas.microsoft.com/office/drawing/2014/main" id="{D935B6FF-161E-4FE1-93D4-2049AB75F11E}"/>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6369393" y="196990608"/>
          <a:ext cx="872564" cy="268464"/>
        </a:xfrm>
        <a:prstGeom prst="rect">
          <a:avLst/>
        </a:prstGeom>
      </xdr:spPr>
    </xdr:pic>
    <xdr:clientData/>
  </xdr:oneCellAnchor>
  <xdr:oneCellAnchor>
    <xdr:from>
      <xdr:col>5</xdr:col>
      <xdr:colOff>176893</xdr:colOff>
      <xdr:row>768</xdr:row>
      <xdr:rowOff>1646464</xdr:rowOff>
    </xdr:from>
    <xdr:ext cx="872564" cy="268464"/>
    <xdr:pic>
      <xdr:nvPicPr>
        <xdr:cNvPr id="29" name="Kép 28">
          <a:extLst>
            <a:ext uri="{FF2B5EF4-FFF2-40B4-BE49-F238E27FC236}">
              <a16:creationId xmlns:a16="http://schemas.microsoft.com/office/drawing/2014/main" id="{1765630E-1B71-482A-9969-483EED0B9117}"/>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0586357" y="210053464"/>
          <a:ext cx="872564" cy="268464"/>
        </a:xfrm>
        <a:prstGeom prst="rect">
          <a:avLst/>
        </a:prstGeom>
      </xdr:spPr>
    </xdr:pic>
    <xdr:clientData/>
  </xdr:oneCellAnchor>
  <xdr:oneCellAnchor>
    <xdr:from>
      <xdr:col>24</xdr:col>
      <xdr:colOff>1333500</xdr:colOff>
      <xdr:row>216</xdr:row>
      <xdr:rowOff>9525</xdr:rowOff>
    </xdr:from>
    <xdr:ext cx="749300" cy="245440"/>
    <xdr:pic>
      <xdr:nvPicPr>
        <xdr:cNvPr id="136" name="Kép 135">
          <a:extLst>
            <a:ext uri="{FF2B5EF4-FFF2-40B4-BE49-F238E27FC236}">
              <a16:creationId xmlns:a16="http://schemas.microsoft.com/office/drawing/2014/main" id="{051491F1-F89C-435D-9D7E-303264BD7B56}"/>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5449550" y="32489775"/>
          <a:ext cx="749300" cy="245440"/>
        </a:xfrm>
        <a:prstGeom prst="rect">
          <a:avLst/>
        </a:prstGeom>
      </xdr:spPr>
    </xdr:pic>
    <xdr:clientData fLocksWithSheet="0"/>
  </xdr:oneCellAnchor>
  <xdr:oneCellAnchor>
    <xdr:from>
      <xdr:col>24</xdr:col>
      <xdr:colOff>126804</xdr:colOff>
      <xdr:row>218</xdr:row>
      <xdr:rowOff>238263</xdr:rowOff>
    </xdr:from>
    <xdr:ext cx="1912257" cy="2963226"/>
    <xdr:pic>
      <xdr:nvPicPr>
        <xdr:cNvPr id="137" name="Kép 136">
          <a:extLst>
            <a:ext uri="{FF2B5EF4-FFF2-40B4-BE49-F238E27FC236}">
              <a16:creationId xmlns:a16="http://schemas.microsoft.com/office/drawing/2014/main" id="{8053EB19-6756-4CB3-9646-5EBB740B8A83}"/>
            </a:ext>
          </a:extLst>
        </xdr:cNvPr>
        <xdr:cNvPicPr>
          <a:picLocks noChangeAspect="1"/>
        </xdr:cNvPicPr>
      </xdr:nvPicPr>
      <xdr:blipFill>
        <a:blip xmlns:r="http://schemas.openxmlformats.org/officeDocument/2006/relationships" r:embed="rId83">
          <a:extLst>
            <a:ext uri="{BEBA8EAE-BF5A-486C-A8C5-ECC9F3942E4B}">
              <a14:imgProps xmlns:a14="http://schemas.microsoft.com/office/drawing/2010/main">
                <a14:imgLayer r:embed="rId84">
                  <a14:imgEffect>
                    <a14:saturation sat="0"/>
                  </a14:imgEffect>
                </a14:imgLayer>
              </a14:imgProps>
            </a:ext>
            <a:ext uri="{28A0092B-C50C-407E-A947-70E740481C1C}">
              <a14:useLocalDpi xmlns:a14="http://schemas.microsoft.com/office/drawing/2010/main" val="0"/>
            </a:ext>
          </a:extLst>
        </a:blip>
        <a:stretch>
          <a:fillRect/>
        </a:stretch>
      </xdr:blipFill>
      <xdr:spPr>
        <a:xfrm>
          <a:off x="14242854" y="33232863"/>
          <a:ext cx="1912257" cy="2963226"/>
        </a:xfrm>
        <a:prstGeom prst="rect">
          <a:avLst/>
        </a:prstGeom>
      </xdr:spPr>
    </xdr:pic>
    <xdr:clientData/>
  </xdr:oneCellAnchor>
  <xdr:oneCellAnchor>
    <xdr:from>
      <xdr:col>29</xdr:col>
      <xdr:colOff>192039</xdr:colOff>
      <xdr:row>225</xdr:row>
      <xdr:rowOff>1668592</xdr:rowOff>
    </xdr:from>
    <xdr:ext cx="872557" cy="276744"/>
    <xdr:pic>
      <xdr:nvPicPr>
        <xdr:cNvPr id="138" name="Kép 137">
          <a:extLst>
            <a:ext uri="{FF2B5EF4-FFF2-40B4-BE49-F238E27FC236}">
              <a16:creationId xmlns:a16="http://schemas.microsoft.com/office/drawing/2014/main" id="{EE68863B-5CEE-468C-9A8F-5CC335533D41}"/>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7841864" y="35987167"/>
          <a:ext cx="872557" cy="276744"/>
        </a:xfrm>
        <a:prstGeom prst="rect">
          <a:avLst/>
        </a:prstGeom>
      </xdr:spPr>
    </xdr:pic>
    <xdr:clientData/>
  </xdr:oneCellAnchor>
  <xdr:oneCellAnchor>
    <xdr:from>
      <xdr:col>5</xdr:col>
      <xdr:colOff>169201</xdr:colOff>
      <xdr:row>1011</xdr:row>
      <xdr:rowOff>1681368</xdr:rowOff>
    </xdr:from>
    <xdr:ext cx="872563" cy="268460"/>
    <xdr:pic>
      <xdr:nvPicPr>
        <xdr:cNvPr id="172" name="Kép 171">
          <a:extLst>
            <a:ext uri="{FF2B5EF4-FFF2-40B4-BE49-F238E27FC236}">
              <a16:creationId xmlns:a16="http://schemas.microsoft.com/office/drawing/2014/main" id="{4C119230-A26A-405E-9C9C-AF8B1906EBC2}"/>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768415" y="280995189"/>
          <a:ext cx="872563" cy="268460"/>
        </a:xfrm>
        <a:prstGeom prst="rect">
          <a:avLst/>
        </a:prstGeom>
      </xdr:spPr>
    </xdr:pic>
    <xdr:clientData/>
  </xdr:oneCellAnchor>
  <xdr:twoCellAnchor>
    <xdr:from>
      <xdr:col>16</xdr:col>
      <xdr:colOff>85725</xdr:colOff>
      <xdr:row>977</xdr:row>
      <xdr:rowOff>170290</xdr:rowOff>
    </xdr:from>
    <xdr:to>
      <xdr:col>16</xdr:col>
      <xdr:colOff>2057400</xdr:colOff>
      <xdr:row>986</xdr:row>
      <xdr:rowOff>187326</xdr:rowOff>
    </xdr:to>
    <xdr:pic>
      <xdr:nvPicPr>
        <xdr:cNvPr id="185" name="Kép 163">
          <a:extLst>
            <a:ext uri="{FF2B5EF4-FFF2-40B4-BE49-F238E27FC236}">
              <a16:creationId xmlns:a16="http://schemas.microsoft.com/office/drawing/2014/main" id="{AF92C042-0F30-4630-89C2-C5BEDB858CBA}"/>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85725" y="181459615"/>
          <a:ext cx="1971675" cy="32936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66674</xdr:colOff>
      <xdr:row>978</xdr:row>
      <xdr:rowOff>19051</xdr:rowOff>
    </xdr:from>
    <xdr:to>
      <xdr:col>24</xdr:col>
      <xdr:colOff>2028889</xdr:colOff>
      <xdr:row>986</xdr:row>
      <xdr:rowOff>193677</xdr:rowOff>
    </xdr:to>
    <xdr:pic>
      <xdr:nvPicPr>
        <xdr:cNvPr id="193" name="Kép 164">
          <a:extLst>
            <a:ext uri="{FF2B5EF4-FFF2-40B4-BE49-F238E27FC236}">
              <a16:creationId xmlns:a16="http://schemas.microsoft.com/office/drawing/2014/main" id="{5C3EA916-DCA7-4ACD-9ECE-DBCC29E23019}"/>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4876799" y="181565551"/>
          <a:ext cx="1962215" cy="3194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5</xdr:col>
      <xdr:colOff>313765</xdr:colOff>
      <xdr:row>999</xdr:row>
      <xdr:rowOff>11206</xdr:rowOff>
    </xdr:from>
    <xdr:to>
      <xdr:col>6</xdr:col>
      <xdr:colOff>471396</xdr:colOff>
      <xdr:row>999</xdr:row>
      <xdr:rowOff>258856</xdr:rowOff>
    </xdr:to>
    <xdr:pic>
      <xdr:nvPicPr>
        <xdr:cNvPr id="194" name="Kép 193">
          <a:extLst>
            <a:ext uri="{FF2B5EF4-FFF2-40B4-BE49-F238E27FC236}">
              <a16:creationId xmlns:a16="http://schemas.microsoft.com/office/drawing/2014/main" id="{1D593008-9FDB-421E-AC71-56BF887C653E}"/>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13448740" y="184577131"/>
          <a:ext cx="767231" cy="247650"/>
        </a:xfrm>
        <a:prstGeom prst="rect">
          <a:avLst/>
        </a:prstGeom>
      </xdr:spPr>
    </xdr:pic>
    <xdr:clientData fLocksWithSheet="0"/>
  </xdr:twoCellAnchor>
  <xdr:twoCellAnchor>
    <xdr:from>
      <xdr:col>0</xdr:col>
      <xdr:colOff>81644</xdr:colOff>
      <xdr:row>991</xdr:row>
      <xdr:rowOff>62935</xdr:rowOff>
    </xdr:from>
    <xdr:to>
      <xdr:col>0</xdr:col>
      <xdr:colOff>2000250</xdr:colOff>
      <xdr:row>999</xdr:row>
      <xdr:rowOff>242207</xdr:rowOff>
    </xdr:to>
    <xdr:pic>
      <xdr:nvPicPr>
        <xdr:cNvPr id="195" name="Kép 194">
          <a:extLst>
            <a:ext uri="{FF2B5EF4-FFF2-40B4-BE49-F238E27FC236}">
              <a16:creationId xmlns:a16="http://schemas.microsoft.com/office/drawing/2014/main" id="{76D9768F-F197-4AE1-8108-B0F6EE187E64}"/>
            </a:ext>
          </a:extLst>
        </xdr:cNvPr>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9701894" y="181609435"/>
          <a:ext cx="1918606" cy="3198697"/>
        </a:xfrm>
        <a:prstGeom prst="rect">
          <a:avLst/>
        </a:prstGeom>
      </xdr:spPr>
    </xdr:pic>
    <xdr:clientData/>
  </xdr:twoCellAnchor>
  <xdr:twoCellAnchor>
    <xdr:from>
      <xdr:col>21</xdr:col>
      <xdr:colOff>258536</xdr:colOff>
      <xdr:row>985</xdr:row>
      <xdr:rowOff>1687286</xdr:rowOff>
    </xdr:from>
    <xdr:to>
      <xdr:col>22</xdr:col>
      <xdr:colOff>397118</xdr:colOff>
      <xdr:row>986</xdr:row>
      <xdr:rowOff>234043</xdr:rowOff>
    </xdr:to>
    <xdr:pic>
      <xdr:nvPicPr>
        <xdr:cNvPr id="198" name="Kép 197">
          <a:extLst>
            <a:ext uri="{FF2B5EF4-FFF2-40B4-BE49-F238E27FC236}">
              <a16:creationId xmlns:a16="http://schemas.microsoft.com/office/drawing/2014/main" id="{F04775D1-1D05-455E-B09D-974871BEB84A}"/>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16464643" y="276646822"/>
          <a:ext cx="764511" cy="247650"/>
        </a:xfrm>
        <a:prstGeom prst="rect">
          <a:avLst/>
        </a:prstGeom>
      </xdr:spPr>
    </xdr:pic>
    <xdr:clientData fLocksWithSheet="0"/>
  </xdr:twoCellAnchor>
  <xdr:twoCellAnchor>
    <xdr:from>
      <xdr:col>29</xdr:col>
      <xdr:colOff>244929</xdr:colOff>
      <xdr:row>985</xdr:row>
      <xdr:rowOff>1687286</xdr:rowOff>
    </xdr:from>
    <xdr:to>
      <xdr:col>30</xdr:col>
      <xdr:colOff>383511</xdr:colOff>
      <xdr:row>986</xdr:row>
      <xdr:rowOff>234043</xdr:rowOff>
    </xdr:to>
    <xdr:pic>
      <xdr:nvPicPr>
        <xdr:cNvPr id="199" name="Kép 198">
          <a:extLst>
            <a:ext uri="{FF2B5EF4-FFF2-40B4-BE49-F238E27FC236}">
              <a16:creationId xmlns:a16="http://schemas.microsoft.com/office/drawing/2014/main" id="{4B3629DD-7662-46DD-81B0-7AA33311145E}"/>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22261286" y="276646822"/>
          <a:ext cx="764511" cy="247650"/>
        </a:xfrm>
        <a:prstGeom prst="rect">
          <a:avLst/>
        </a:prstGeom>
      </xdr:spPr>
    </xdr:pic>
    <xdr:clientData fLocksWithSheet="0"/>
  </xdr:twoCellAnchor>
  <xdr:oneCellAnchor>
    <xdr:from>
      <xdr:col>0</xdr:col>
      <xdr:colOff>227919</xdr:colOff>
      <xdr:row>416</xdr:row>
      <xdr:rowOff>164714</xdr:rowOff>
    </xdr:from>
    <xdr:ext cx="514350" cy="0"/>
    <xdr:pic>
      <xdr:nvPicPr>
        <xdr:cNvPr id="220" name="Kép 10">
          <a:extLst>
            <a:ext uri="{FF2B5EF4-FFF2-40B4-BE49-F238E27FC236}">
              <a16:creationId xmlns:a16="http://schemas.microsoft.com/office/drawing/2014/main" id="{C68E1553-36BE-48CC-B0A3-F4B65594042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227919" y="11521310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149678</xdr:colOff>
      <xdr:row>244</xdr:row>
      <xdr:rowOff>253240</xdr:rowOff>
    </xdr:from>
    <xdr:ext cx="1841283" cy="2855187"/>
    <xdr:pic>
      <xdr:nvPicPr>
        <xdr:cNvPr id="17" name="Kép 68">
          <a:extLst>
            <a:ext uri="{FF2B5EF4-FFF2-40B4-BE49-F238E27FC236}">
              <a16:creationId xmlns:a16="http://schemas.microsoft.com/office/drawing/2014/main" id="{5609B966-ACBA-4CE1-8BAC-722C4CE35A6F}"/>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15267758" y="38139880"/>
          <a:ext cx="1841283" cy="28551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29</xdr:col>
      <xdr:colOff>185176</xdr:colOff>
      <xdr:row>251</xdr:row>
      <xdr:rowOff>1667763</xdr:rowOff>
    </xdr:from>
    <xdr:ext cx="872557" cy="268458"/>
    <xdr:pic>
      <xdr:nvPicPr>
        <xdr:cNvPr id="30" name="Kép 29">
          <a:extLst>
            <a:ext uri="{FF2B5EF4-FFF2-40B4-BE49-F238E27FC236}">
              <a16:creationId xmlns:a16="http://schemas.microsoft.com/office/drawing/2014/main" id="{FE3588BA-7F29-439E-8EE4-AB2C78838FD5}"/>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9098016" y="40910763"/>
          <a:ext cx="872557" cy="268458"/>
        </a:xfrm>
        <a:prstGeom prst="rect">
          <a:avLst/>
        </a:prstGeom>
      </xdr:spPr>
    </xdr:pic>
    <xdr:clientData/>
  </xdr:oneCellAnchor>
  <xdr:oneCellAnchor>
    <xdr:from>
      <xdr:col>16</xdr:col>
      <xdr:colOff>95250</xdr:colOff>
      <xdr:row>245</xdr:row>
      <xdr:rowOff>144235</xdr:rowOff>
    </xdr:from>
    <xdr:ext cx="1932214" cy="2357654"/>
    <xdr:pic>
      <xdr:nvPicPr>
        <xdr:cNvPr id="128" name="Kép 127">
          <a:extLst>
            <a:ext uri="{FF2B5EF4-FFF2-40B4-BE49-F238E27FC236}">
              <a16:creationId xmlns:a16="http://schemas.microsoft.com/office/drawing/2014/main" id="{105B7840-F9EE-4523-A273-760229680BF1}"/>
            </a:ext>
          </a:extLst>
        </xdr:cNvPr>
        <xdr:cNvPicPr>
          <a:picLocks noChangeAspect="1" noChangeArrowheads="1"/>
        </xdr:cNvPicPr>
      </xdr:nvPicPr>
      <xdr:blipFill rotWithShape="1">
        <a:blip xmlns:r="http://schemas.openxmlformats.org/officeDocument/2006/relationships" r:embed="rId92">
          <a:extLst>
            <a:ext uri="{28A0092B-C50C-407E-A947-70E740481C1C}">
              <a14:useLocalDpi xmlns:a14="http://schemas.microsoft.com/office/drawing/2010/main" val="0"/>
            </a:ext>
          </a:extLst>
        </a:blip>
        <a:srcRect l="4721" t="10473" r="4554" b="10057"/>
        <a:stretch/>
      </xdr:blipFill>
      <xdr:spPr bwMode="auto">
        <a:xfrm>
          <a:off x="10184130" y="38289955"/>
          <a:ext cx="1932214" cy="23576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145724</xdr:colOff>
      <xdr:row>244</xdr:row>
      <xdr:rowOff>9404</xdr:rowOff>
    </xdr:from>
    <xdr:ext cx="1854528" cy="2964781"/>
    <xdr:pic>
      <xdr:nvPicPr>
        <xdr:cNvPr id="129" name="Kép 128">
          <a:extLst>
            <a:ext uri="{FF2B5EF4-FFF2-40B4-BE49-F238E27FC236}">
              <a16:creationId xmlns:a16="http://schemas.microsoft.com/office/drawing/2014/main" id="{258B9CA4-4697-4512-B5E2-7E69D6D60544}"/>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5205404" y="37896044"/>
          <a:ext cx="1854528" cy="2964781"/>
        </a:xfrm>
        <a:prstGeom prst="rect">
          <a:avLst/>
        </a:prstGeom>
      </xdr:spPr>
    </xdr:pic>
    <xdr:clientData fLocksWithSheet="0"/>
  </xdr:oneCellAnchor>
  <xdr:oneCellAnchor>
    <xdr:from>
      <xdr:col>16</xdr:col>
      <xdr:colOff>90099</xdr:colOff>
      <xdr:row>230</xdr:row>
      <xdr:rowOff>236070</xdr:rowOff>
    </xdr:from>
    <xdr:ext cx="1960203" cy="3134680"/>
    <xdr:pic>
      <xdr:nvPicPr>
        <xdr:cNvPr id="142" name="Kép 54">
          <a:extLst>
            <a:ext uri="{FF2B5EF4-FFF2-40B4-BE49-F238E27FC236}">
              <a16:creationId xmlns:a16="http://schemas.microsoft.com/office/drawing/2014/main" id="{53560CB9-1920-4223-BAC4-774248EAE807}"/>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10117577" y="49799200"/>
          <a:ext cx="1960203" cy="3134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94212</xdr:colOff>
      <xdr:row>401</xdr:row>
      <xdr:rowOff>157283</xdr:rowOff>
    </xdr:from>
    <xdr:ext cx="1837393" cy="2835483"/>
    <xdr:pic>
      <xdr:nvPicPr>
        <xdr:cNvPr id="154" name="Kép 153">
          <a:extLst>
            <a:ext uri="{FF2B5EF4-FFF2-40B4-BE49-F238E27FC236}">
              <a16:creationId xmlns:a16="http://schemas.microsoft.com/office/drawing/2014/main" id="{15DE23E8-78E7-4CB9-8547-056FBC52413C}"/>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4998876" y="95279335"/>
          <a:ext cx="1837393" cy="2835483"/>
        </a:xfrm>
        <a:prstGeom prst="rect">
          <a:avLst/>
        </a:prstGeom>
      </xdr:spPr>
    </xdr:pic>
    <xdr:clientData/>
  </xdr:oneCellAnchor>
  <xdr:oneCellAnchor>
    <xdr:from>
      <xdr:col>8</xdr:col>
      <xdr:colOff>1238535</xdr:colOff>
      <xdr:row>399</xdr:row>
      <xdr:rowOff>246512</xdr:rowOff>
    </xdr:from>
    <xdr:ext cx="723674" cy="1006892"/>
    <xdr:pic>
      <xdr:nvPicPr>
        <xdr:cNvPr id="155" name="Kép 154">
          <a:extLst>
            <a:ext uri="{FF2B5EF4-FFF2-40B4-BE49-F238E27FC236}">
              <a16:creationId xmlns:a16="http://schemas.microsoft.com/office/drawing/2014/main" id="{B6A301FC-33B4-461C-BB77-A109865EA36A}"/>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6143199" y="94856773"/>
          <a:ext cx="723674" cy="1006892"/>
        </a:xfrm>
        <a:prstGeom prst="rect">
          <a:avLst/>
        </a:prstGeom>
      </xdr:spPr>
    </xdr:pic>
    <xdr:clientData fLocksWithSheet="0"/>
  </xdr:oneCellAnchor>
  <xdr:oneCellAnchor>
    <xdr:from>
      <xdr:col>0</xdr:col>
      <xdr:colOff>1249877</xdr:colOff>
      <xdr:row>370</xdr:row>
      <xdr:rowOff>121721</xdr:rowOff>
    </xdr:from>
    <xdr:ext cx="791135" cy="1027773"/>
    <xdr:pic>
      <xdr:nvPicPr>
        <xdr:cNvPr id="237" name="Kép 236">
          <a:extLst>
            <a:ext uri="{FF2B5EF4-FFF2-40B4-BE49-F238E27FC236}">
              <a16:creationId xmlns:a16="http://schemas.microsoft.com/office/drawing/2014/main" id="{C9F43C20-D8A4-42AB-B14A-E9802039F48B}"/>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16323622" y="72858085"/>
          <a:ext cx="791135" cy="1027773"/>
        </a:xfrm>
        <a:prstGeom prst="rect">
          <a:avLst/>
        </a:prstGeom>
      </xdr:spPr>
    </xdr:pic>
    <xdr:clientData/>
  </xdr:oneCellAnchor>
  <xdr:oneCellAnchor>
    <xdr:from>
      <xdr:col>0</xdr:col>
      <xdr:colOff>139472</xdr:colOff>
      <xdr:row>378</xdr:row>
      <xdr:rowOff>42058</xdr:rowOff>
    </xdr:from>
    <xdr:ext cx="1792492" cy="2177326"/>
    <xdr:pic>
      <xdr:nvPicPr>
        <xdr:cNvPr id="238" name="Kép 237">
          <a:extLst>
            <a:ext uri="{FF2B5EF4-FFF2-40B4-BE49-F238E27FC236}">
              <a16:creationId xmlns:a16="http://schemas.microsoft.com/office/drawing/2014/main" id="{FEBC8739-DBAC-47D7-AFD4-D1F9909E2543}"/>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15213217" y="74524094"/>
          <a:ext cx="1792492" cy="2177326"/>
        </a:xfrm>
        <a:prstGeom prst="rect">
          <a:avLst/>
        </a:prstGeom>
      </xdr:spPr>
    </xdr:pic>
    <xdr:clientData/>
  </xdr:oneCellAnchor>
  <xdr:oneCellAnchor>
    <xdr:from>
      <xdr:col>5</xdr:col>
      <xdr:colOff>155595</xdr:colOff>
      <xdr:row>380</xdr:row>
      <xdr:rowOff>1681368</xdr:rowOff>
    </xdr:from>
    <xdr:ext cx="872567" cy="268457"/>
    <xdr:pic>
      <xdr:nvPicPr>
        <xdr:cNvPr id="241" name="Kép 240">
          <a:extLst>
            <a:ext uri="{FF2B5EF4-FFF2-40B4-BE49-F238E27FC236}">
              <a16:creationId xmlns:a16="http://schemas.microsoft.com/office/drawing/2014/main" id="{801C8EAE-4F84-425A-AB3A-2438D5A55671}"/>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9011631" y="76495913"/>
          <a:ext cx="872567" cy="268457"/>
        </a:xfrm>
        <a:prstGeom prst="rect">
          <a:avLst/>
        </a:prstGeom>
      </xdr:spPr>
    </xdr:pic>
    <xdr:clientData/>
  </xdr:oneCellAnchor>
  <xdr:oneCellAnchor>
    <xdr:from>
      <xdr:col>1</xdr:col>
      <xdr:colOff>31632</xdr:colOff>
      <xdr:row>371</xdr:row>
      <xdr:rowOff>246370</xdr:rowOff>
    </xdr:from>
    <xdr:ext cx="2445698" cy="380373"/>
    <xdr:pic>
      <xdr:nvPicPr>
        <xdr:cNvPr id="243" name="Kép 242">
          <a:extLst>
            <a:ext uri="{FF2B5EF4-FFF2-40B4-BE49-F238E27FC236}">
              <a16:creationId xmlns:a16="http://schemas.microsoft.com/office/drawing/2014/main" id="{E6D59089-7025-4CE0-87FF-E137E0C5E7A1}"/>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17280541" y="73232115"/>
          <a:ext cx="2445698" cy="380373"/>
        </a:xfrm>
        <a:prstGeom prst="rect">
          <a:avLst/>
        </a:prstGeom>
      </xdr:spPr>
    </xdr:pic>
    <xdr:clientData/>
  </xdr:oneCellAnchor>
  <xdr:oneCellAnchor>
    <xdr:from>
      <xdr:col>8</xdr:col>
      <xdr:colOff>1274990</xdr:colOff>
      <xdr:row>596</xdr:row>
      <xdr:rowOff>9525</xdr:rowOff>
    </xdr:from>
    <xdr:ext cx="752475" cy="248616"/>
    <xdr:pic>
      <xdr:nvPicPr>
        <xdr:cNvPr id="245" name="Kép 23">
          <a:extLst>
            <a:ext uri="{FF2B5EF4-FFF2-40B4-BE49-F238E27FC236}">
              <a16:creationId xmlns:a16="http://schemas.microsoft.com/office/drawing/2014/main" id="{A11F647E-2D60-45D6-8E79-8954D8845755}"/>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1274990" y="82194689"/>
          <a:ext cx="752475" cy="2486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130216</xdr:colOff>
      <xdr:row>598</xdr:row>
      <xdr:rowOff>54429</xdr:rowOff>
    </xdr:from>
    <xdr:ext cx="1840098" cy="3171490"/>
    <xdr:pic>
      <xdr:nvPicPr>
        <xdr:cNvPr id="246" name="Kép 245">
          <a:extLst>
            <a:ext uri="{FF2B5EF4-FFF2-40B4-BE49-F238E27FC236}">
              <a16:creationId xmlns:a16="http://schemas.microsoft.com/office/drawing/2014/main" id="{7BEA5732-8884-4587-B801-4DF68FC6730D}"/>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130216" y="82738356"/>
          <a:ext cx="1840098" cy="3171490"/>
        </a:xfrm>
        <a:prstGeom prst="rect">
          <a:avLst/>
        </a:prstGeom>
      </xdr:spPr>
    </xdr:pic>
    <xdr:clientData fLocksWithSheet="0"/>
  </xdr:oneCellAnchor>
  <xdr:oneCellAnchor>
    <xdr:from>
      <xdr:col>13</xdr:col>
      <xdr:colOff>210022</xdr:colOff>
      <xdr:row>607</xdr:row>
      <xdr:rowOff>1667762</xdr:rowOff>
    </xdr:from>
    <xdr:ext cx="872567" cy="268464"/>
    <xdr:pic>
      <xdr:nvPicPr>
        <xdr:cNvPr id="247" name="Kép 246">
          <a:extLst>
            <a:ext uri="{FF2B5EF4-FFF2-40B4-BE49-F238E27FC236}">
              <a16:creationId xmlns:a16="http://schemas.microsoft.com/office/drawing/2014/main" id="{2A9094F8-36F8-4D5D-8EDD-B9AB995FBBCF}"/>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992313" y="85681726"/>
          <a:ext cx="872567" cy="268464"/>
        </a:xfrm>
        <a:prstGeom prst="rect">
          <a:avLst/>
        </a:prstGeom>
      </xdr:spPr>
    </xdr:pic>
    <xdr:clientData/>
  </xdr:oneCellAnchor>
  <xdr:oneCellAnchor>
    <xdr:from>
      <xdr:col>16</xdr:col>
      <xdr:colOff>68037</xdr:colOff>
      <xdr:row>414</xdr:row>
      <xdr:rowOff>209003</xdr:rowOff>
    </xdr:from>
    <xdr:ext cx="1992790" cy="3258654"/>
    <xdr:pic>
      <xdr:nvPicPr>
        <xdr:cNvPr id="248" name="Kép 247">
          <a:extLst>
            <a:ext uri="{FF2B5EF4-FFF2-40B4-BE49-F238E27FC236}">
              <a16:creationId xmlns:a16="http://schemas.microsoft.com/office/drawing/2014/main" id="{AD0E3895-1701-4206-9102-DD41196A4546}"/>
            </a:ext>
          </a:extLst>
        </xdr:cNvPr>
        <xdr:cNvPicPr>
          <a:picLocks noChangeAspect="1"/>
        </xdr:cNvPicPr>
      </xdr:nvPicPr>
      <xdr:blipFill>
        <a:blip xmlns:r="http://schemas.openxmlformats.org/officeDocument/2006/relationships" r:embed="rId101"/>
        <a:stretch>
          <a:fillRect/>
        </a:stretch>
      </xdr:blipFill>
      <xdr:spPr>
        <a:xfrm>
          <a:off x="15141782" y="77572785"/>
          <a:ext cx="1992790" cy="3258654"/>
        </a:xfrm>
        <a:prstGeom prst="rect">
          <a:avLst/>
        </a:prstGeom>
      </xdr:spPr>
    </xdr:pic>
    <xdr:clientData/>
  </xdr:oneCellAnchor>
  <xdr:oneCellAnchor>
    <xdr:from>
      <xdr:col>13</xdr:col>
      <xdr:colOff>110767</xdr:colOff>
      <xdr:row>425</xdr:row>
      <xdr:rowOff>1578450</xdr:rowOff>
    </xdr:from>
    <xdr:ext cx="872564" cy="268464"/>
    <xdr:pic>
      <xdr:nvPicPr>
        <xdr:cNvPr id="250" name="Kép 249">
          <a:extLst>
            <a:ext uri="{FF2B5EF4-FFF2-40B4-BE49-F238E27FC236}">
              <a16:creationId xmlns:a16="http://schemas.microsoft.com/office/drawing/2014/main" id="{6B942EF4-5ED2-4FCB-BD9F-337642504A59}"/>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3951458" y="81269795"/>
          <a:ext cx="872564" cy="268464"/>
        </a:xfrm>
        <a:prstGeom prst="rect">
          <a:avLst/>
        </a:prstGeom>
      </xdr:spPr>
    </xdr:pic>
    <xdr:clientData/>
  </xdr:oneCellAnchor>
  <xdr:oneCellAnchor>
    <xdr:from>
      <xdr:col>0</xdr:col>
      <xdr:colOff>127566</xdr:colOff>
      <xdr:row>413</xdr:row>
      <xdr:rowOff>265339</xdr:rowOff>
    </xdr:from>
    <xdr:ext cx="609600" cy="607722"/>
    <xdr:pic>
      <xdr:nvPicPr>
        <xdr:cNvPr id="252" name="Kép 251">
          <a:extLst>
            <a:ext uri="{FF2B5EF4-FFF2-40B4-BE49-F238E27FC236}">
              <a16:creationId xmlns:a16="http://schemas.microsoft.com/office/drawing/2014/main" id="{1CE6B53A-F8D4-4878-8504-BCCBEC6FC202}"/>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9914504" y="91657714"/>
          <a:ext cx="609600" cy="607722"/>
        </a:xfrm>
        <a:prstGeom prst="rect">
          <a:avLst/>
        </a:prstGeom>
      </xdr:spPr>
    </xdr:pic>
    <xdr:clientData/>
  </xdr:oneCellAnchor>
  <xdr:oneCellAnchor>
    <xdr:from>
      <xdr:col>0</xdr:col>
      <xdr:colOff>144690</xdr:colOff>
      <xdr:row>554</xdr:row>
      <xdr:rowOff>86141</xdr:rowOff>
    </xdr:from>
    <xdr:ext cx="1828799" cy="3433977"/>
    <xdr:pic>
      <xdr:nvPicPr>
        <xdr:cNvPr id="253" name="Kép 108">
          <a:extLst>
            <a:ext uri="{FF2B5EF4-FFF2-40B4-BE49-F238E27FC236}">
              <a16:creationId xmlns:a16="http://schemas.microsoft.com/office/drawing/2014/main" id="{0D0A03FD-0D9B-48A8-A588-DACDE9607218}"/>
            </a:ext>
          </a:extLst>
        </xdr:cNvPr>
        <xdr:cNvPicPr>
          <a:picLocks noChangeAspect="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144690" y="123979177"/>
          <a:ext cx="1828799" cy="3433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142518</xdr:colOff>
      <xdr:row>554</xdr:row>
      <xdr:rowOff>39227</xdr:rowOff>
    </xdr:from>
    <xdr:ext cx="1885949" cy="3457602"/>
    <xdr:pic>
      <xdr:nvPicPr>
        <xdr:cNvPr id="254" name="Kép 114">
          <a:extLst>
            <a:ext uri="{FF2B5EF4-FFF2-40B4-BE49-F238E27FC236}">
              <a16:creationId xmlns:a16="http://schemas.microsoft.com/office/drawing/2014/main" id="{FB3B27B7-1EAF-410B-A453-A9413305424D}"/>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10200918" y="110820172"/>
          <a:ext cx="1885949" cy="34576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124924</xdr:colOff>
      <xdr:row>554</xdr:row>
      <xdr:rowOff>112797</xdr:rowOff>
    </xdr:from>
    <xdr:ext cx="1876336" cy="3220953"/>
    <xdr:pic>
      <xdr:nvPicPr>
        <xdr:cNvPr id="255" name="Kép 254">
          <a:extLst>
            <a:ext uri="{FF2B5EF4-FFF2-40B4-BE49-F238E27FC236}">
              <a16:creationId xmlns:a16="http://schemas.microsoft.com/office/drawing/2014/main" id="{5CF078D5-71BB-48D1-AAEC-13E0861B6371}"/>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15198669" y="110893742"/>
          <a:ext cx="1876336" cy="3220953"/>
        </a:xfrm>
        <a:prstGeom prst="rect">
          <a:avLst/>
        </a:prstGeom>
      </xdr:spPr>
    </xdr:pic>
    <xdr:clientData fLocksWithSheet="0"/>
  </xdr:oneCellAnchor>
  <xdr:oneCellAnchor>
    <xdr:from>
      <xdr:col>21</xdr:col>
      <xdr:colOff>169201</xdr:colOff>
      <xdr:row>564</xdr:row>
      <xdr:rowOff>1675000</xdr:rowOff>
    </xdr:from>
    <xdr:ext cx="872563" cy="268457"/>
    <xdr:pic>
      <xdr:nvPicPr>
        <xdr:cNvPr id="256" name="Kép 255">
          <a:extLst>
            <a:ext uri="{FF2B5EF4-FFF2-40B4-BE49-F238E27FC236}">
              <a16:creationId xmlns:a16="http://schemas.microsoft.com/office/drawing/2014/main" id="{24855448-8D86-4E1B-BB39-20AC9110D7AD}"/>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9025237" y="114035364"/>
          <a:ext cx="872563" cy="268457"/>
        </a:xfrm>
        <a:prstGeom prst="rect">
          <a:avLst/>
        </a:prstGeom>
      </xdr:spPr>
    </xdr:pic>
    <xdr:clientData/>
  </xdr:oneCellAnchor>
  <xdr:oneCellAnchor>
    <xdr:from>
      <xdr:col>24</xdr:col>
      <xdr:colOff>170521</xdr:colOff>
      <xdr:row>555</xdr:row>
      <xdr:rowOff>221567</xdr:rowOff>
    </xdr:from>
    <xdr:ext cx="1847850" cy="3320062"/>
    <xdr:pic>
      <xdr:nvPicPr>
        <xdr:cNvPr id="257" name="Kép 120">
          <a:extLst>
            <a:ext uri="{FF2B5EF4-FFF2-40B4-BE49-F238E27FC236}">
              <a16:creationId xmlns:a16="http://schemas.microsoft.com/office/drawing/2014/main" id="{776184CB-61A3-4AEA-98CC-D0901B90602F}"/>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15187497" y="117049177"/>
          <a:ext cx="1847850" cy="3320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85048</xdr:colOff>
      <xdr:row>625</xdr:row>
      <xdr:rowOff>6046</xdr:rowOff>
    </xdr:from>
    <xdr:ext cx="1909887" cy="3246061"/>
    <xdr:pic>
      <xdr:nvPicPr>
        <xdr:cNvPr id="258" name="Kép 257">
          <a:extLst>
            <a:ext uri="{FF2B5EF4-FFF2-40B4-BE49-F238E27FC236}">
              <a16:creationId xmlns:a16="http://schemas.microsoft.com/office/drawing/2014/main" id="{A793C075-9517-464A-B5BF-C32AFC222FF7}"/>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5103097" y="130196534"/>
          <a:ext cx="1909887" cy="3246061"/>
        </a:xfrm>
        <a:prstGeom prst="rect">
          <a:avLst/>
        </a:prstGeom>
      </xdr:spPr>
    </xdr:pic>
    <xdr:clientData fLocksWithSheet="0"/>
  </xdr:oneCellAnchor>
  <xdr:oneCellAnchor>
    <xdr:from>
      <xdr:col>8</xdr:col>
      <xdr:colOff>52771</xdr:colOff>
      <xdr:row>625</xdr:row>
      <xdr:rowOff>17952</xdr:rowOff>
    </xdr:from>
    <xdr:ext cx="2007010" cy="3423472"/>
    <xdr:pic>
      <xdr:nvPicPr>
        <xdr:cNvPr id="259" name="Kép 258">
          <a:extLst>
            <a:ext uri="{FF2B5EF4-FFF2-40B4-BE49-F238E27FC236}">
              <a16:creationId xmlns:a16="http://schemas.microsoft.com/office/drawing/2014/main" id="{89FDEC3F-6397-4CEF-919F-7C9F08973666}"/>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xdr:blipFill>
      <xdr:spPr>
        <a:xfrm>
          <a:off x="10070283" y="130208440"/>
          <a:ext cx="2007010" cy="3423472"/>
        </a:xfrm>
        <a:prstGeom prst="rect">
          <a:avLst/>
        </a:prstGeom>
      </xdr:spPr>
    </xdr:pic>
    <xdr:clientData fLocksWithSheet="0"/>
  </xdr:oneCellAnchor>
  <xdr:oneCellAnchor>
    <xdr:from>
      <xdr:col>13</xdr:col>
      <xdr:colOff>440531</xdr:colOff>
      <xdr:row>633</xdr:row>
      <xdr:rowOff>1440656</xdr:rowOff>
    </xdr:from>
    <xdr:ext cx="607208" cy="437780"/>
    <xdr:pic>
      <xdr:nvPicPr>
        <xdr:cNvPr id="260" name="Kép 259">
          <a:extLst>
            <a:ext uri="{FF2B5EF4-FFF2-40B4-BE49-F238E27FC236}">
              <a16:creationId xmlns:a16="http://schemas.microsoft.com/office/drawing/2014/main" id="{B38E3092-C5C0-4B12-A94B-00123E27551D}"/>
            </a:ext>
          </a:extLst>
        </xdr:cNvPr>
        <xdr:cNvPicPr>
          <a:picLocks noChangeAspect="1"/>
        </xdr:cNvPicPr>
      </xdr:nvPicPr>
      <xdr:blipFill rotWithShape="1">
        <a:blip xmlns:r="http://schemas.openxmlformats.org/officeDocument/2006/relationships" r:embed="rId109" cstate="print">
          <a:extLst>
            <a:ext uri="{28A0092B-C50C-407E-A947-70E740481C1C}">
              <a14:useLocalDpi xmlns:a14="http://schemas.microsoft.com/office/drawing/2010/main" val="0"/>
            </a:ext>
          </a:extLst>
        </a:blip>
        <a:srcRect t="15316" b="9910"/>
        <a:stretch/>
      </xdr:blipFill>
      <xdr:spPr>
        <a:xfrm>
          <a:off x="14230872" y="133248071"/>
          <a:ext cx="607208" cy="437780"/>
        </a:xfrm>
        <a:prstGeom prst="rect">
          <a:avLst/>
        </a:prstGeom>
      </xdr:spPr>
    </xdr:pic>
    <xdr:clientData/>
  </xdr:oneCellAnchor>
  <xdr:oneCellAnchor>
    <xdr:from>
      <xdr:col>24</xdr:col>
      <xdr:colOff>107811</xdr:colOff>
      <xdr:row>624</xdr:row>
      <xdr:rowOff>224124</xdr:rowOff>
    </xdr:from>
    <xdr:ext cx="1916278" cy="3272912"/>
    <xdr:pic>
      <xdr:nvPicPr>
        <xdr:cNvPr id="262" name="Kép 261">
          <a:extLst>
            <a:ext uri="{FF2B5EF4-FFF2-40B4-BE49-F238E27FC236}">
              <a16:creationId xmlns:a16="http://schemas.microsoft.com/office/drawing/2014/main" id="{D5ABB9BC-3752-45E1-B8B1-514969035633}"/>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5125860" y="134521978"/>
          <a:ext cx="1916278" cy="3272912"/>
        </a:xfrm>
        <a:prstGeom prst="rect">
          <a:avLst/>
        </a:prstGeom>
      </xdr:spPr>
    </xdr:pic>
    <xdr:clientData fLocksWithSheet="0"/>
  </xdr:oneCellAnchor>
  <xdr:twoCellAnchor>
    <xdr:from>
      <xdr:col>16</xdr:col>
      <xdr:colOff>143852</xdr:colOff>
      <xdr:row>625</xdr:row>
      <xdr:rowOff>95250</xdr:rowOff>
    </xdr:from>
    <xdr:to>
      <xdr:col>16</xdr:col>
      <xdr:colOff>2034389</xdr:colOff>
      <xdr:row>633</xdr:row>
      <xdr:rowOff>1588353</xdr:rowOff>
    </xdr:to>
    <xdr:pic>
      <xdr:nvPicPr>
        <xdr:cNvPr id="266" name="Kép 265">
          <a:extLst>
            <a:ext uri="{FF2B5EF4-FFF2-40B4-BE49-F238E27FC236}">
              <a16:creationId xmlns:a16="http://schemas.microsoft.com/office/drawing/2014/main" id="{BC26E6B1-29AB-413D-8BF4-72316E770632}"/>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5028816" y="141500679"/>
          <a:ext cx="1890537" cy="3085138"/>
        </a:xfrm>
        <a:prstGeom prst="rect">
          <a:avLst/>
        </a:prstGeom>
      </xdr:spPr>
    </xdr:pic>
    <xdr:clientData/>
  </xdr:twoCellAnchor>
  <xdr:oneCellAnchor>
    <xdr:from>
      <xdr:col>0</xdr:col>
      <xdr:colOff>124891</xdr:colOff>
      <xdr:row>1004</xdr:row>
      <xdr:rowOff>244929</xdr:rowOff>
    </xdr:from>
    <xdr:ext cx="1883455" cy="2825182"/>
    <xdr:pic>
      <xdr:nvPicPr>
        <xdr:cNvPr id="271" name="Kép 270">
          <a:extLst>
            <a:ext uri="{FF2B5EF4-FFF2-40B4-BE49-F238E27FC236}">
              <a16:creationId xmlns:a16="http://schemas.microsoft.com/office/drawing/2014/main" id="{73E12AA5-8757-41B3-A4D5-0630794E0757}"/>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5157635" y="212541673"/>
          <a:ext cx="1883455" cy="2825182"/>
        </a:xfrm>
        <a:prstGeom prst="rect">
          <a:avLst/>
        </a:prstGeom>
      </xdr:spPr>
    </xdr:pic>
    <xdr:clientData/>
  </xdr:oneCellAnchor>
  <xdr:oneCellAnchor>
    <xdr:from>
      <xdr:col>5</xdr:col>
      <xdr:colOff>149679</xdr:colOff>
      <xdr:row>1011</xdr:row>
      <xdr:rowOff>1646465</xdr:rowOff>
    </xdr:from>
    <xdr:ext cx="872563" cy="268460"/>
    <xdr:pic>
      <xdr:nvPicPr>
        <xdr:cNvPr id="272" name="Kép 271">
          <a:extLst>
            <a:ext uri="{FF2B5EF4-FFF2-40B4-BE49-F238E27FC236}">
              <a16:creationId xmlns:a16="http://schemas.microsoft.com/office/drawing/2014/main" id="{D492F90E-6F4B-433C-A998-91F65C962493}"/>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956981" y="215236837"/>
          <a:ext cx="872563" cy="268460"/>
        </a:xfrm>
        <a:prstGeom prst="rect">
          <a:avLst/>
        </a:prstGeom>
      </xdr:spPr>
    </xdr:pic>
    <xdr:clientData/>
  </xdr:oneCellAnchor>
  <xdr:oneCellAnchor>
    <xdr:from>
      <xdr:col>8</xdr:col>
      <xdr:colOff>189685</xdr:colOff>
      <xdr:row>1001</xdr:row>
      <xdr:rowOff>255921</xdr:rowOff>
    </xdr:from>
    <xdr:ext cx="1201616" cy="279492"/>
    <xdr:pic>
      <xdr:nvPicPr>
        <xdr:cNvPr id="273" name="Kép 272">
          <a:extLst>
            <a:ext uri="{FF2B5EF4-FFF2-40B4-BE49-F238E27FC236}">
              <a16:creationId xmlns:a16="http://schemas.microsoft.com/office/drawing/2014/main" id="{5CCB5376-3C7F-4E11-B150-160BFCA582F8}"/>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5100352" y="212684588"/>
          <a:ext cx="1201616" cy="279492"/>
        </a:xfrm>
        <a:prstGeom prst="rect">
          <a:avLst/>
        </a:prstGeom>
      </xdr:spPr>
    </xdr:pic>
    <xdr:clientData/>
  </xdr:oneCellAnchor>
  <xdr:oneCellAnchor>
    <xdr:from>
      <xdr:col>8</xdr:col>
      <xdr:colOff>1110436</xdr:colOff>
      <xdr:row>1003</xdr:row>
      <xdr:rowOff>43962</xdr:rowOff>
    </xdr:from>
    <xdr:ext cx="914400" cy="302664"/>
    <xdr:pic>
      <xdr:nvPicPr>
        <xdr:cNvPr id="275" name="Kép 274">
          <a:extLst>
            <a:ext uri="{FF2B5EF4-FFF2-40B4-BE49-F238E27FC236}">
              <a16:creationId xmlns:a16="http://schemas.microsoft.com/office/drawing/2014/main" id="{C176DA06-9EB3-4D10-8118-967FA677BDF2}"/>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6021103" y="213022962"/>
          <a:ext cx="914400" cy="302664"/>
        </a:xfrm>
        <a:prstGeom prst="rect">
          <a:avLst/>
        </a:prstGeom>
      </xdr:spPr>
    </xdr:pic>
    <xdr:clientData/>
  </xdr:oneCellAnchor>
  <xdr:oneCellAnchor>
    <xdr:from>
      <xdr:col>16</xdr:col>
      <xdr:colOff>134473</xdr:colOff>
      <xdr:row>1004</xdr:row>
      <xdr:rowOff>156883</xdr:rowOff>
    </xdr:from>
    <xdr:ext cx="1773582" cy="2374103"/>
    <xdr:pic>
      <xdr:nvPicPr>
        <xdr:cNvPr id="276" name="Kép 275">
          <a:extLst>
            <a:ext uri="{FF2B5EF4-FFF2-40B4-BE49-F238E27FC236}">
              <a16:creationId xmlns:a16="http://schemas.microsoft.com/office/drawing/2014/main" id="{0CB4EE78-207C-47DC-B7FB-F740FE007B3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15160161" y="219731946"/>
          <a:ext cx="1773582" cy="237410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119905</xdr:colOff>
      <xdr:row>370</xdr:row>
      <xdr:rowOff>174842</xdr:rowOff>
    </xdr:from>
    <xdr:ext cx="1902744" cy="3317251"/>
    <xdr:pic>
      <xdr:nvPicPr>
        <xdr:cNvPr id="293" name="Kép 292">
          <a:extLst>
            <a:ext uri="{FF2B5EF4-FFF2-40B4-BE49-F238E27FC236}">
              <a16:creationId xmlns:a16="http://schemas.microsoft.com/office/drawing/2014/main" id="{F59622CC-2432-4051-BFAE-C5EEB5C2D616}"/>
            </a:ext>
          </a:extLst>
        </xdr:cNvPr>
        <xdr:cNvPicPr>
          <a:picLocks noChangeAspect="1"/>
        </xdr:cNvPicPr>
      </xdr:nvPicPr>
      <xdr:blipFill>
        <a:blip xmlns:r="http://schemas.openxmlformats.org/officeDocument/2006/relationships" r:embed="rId116"/>
        <a:stretch>
          <a:fillRect/>
        </a:stretch>
      </xdr:blipFill>
      <xdr:spPr>
        <a:xfrm>
          <a:off x="5144343" y="62480248"/>
          <a:ext cx="1902744" cy="3317251"/>
        </a:xfrm>
        <a:prstGeom prst="rect">
          <a:avLst/>
        </a:prstGeom>
      </xdr:spPr>
    </xdr:pic>
    <xdr:clientData/>
  </xdr:oneCellAnchor>
  <xdr:oneCellAnchor>
    <xdr:from>
      <xdr:col>16</xdr:col>
      <xdr:colOff>95123</xdr:colOff>
      <xdr:row>371</xdr:row>
      <xdr:rowOff>186356</xdr:rowOff>
    </xdr:from>
    <xdr:ext cx="1826887" cy="2959320"/>
    <xdr:pic>
      <xdr:nvPicPr>
        <xdr:cNvPr id="304" name="Kép 303">
          <a:extLst>
            <a:ext uri="{FF2B5EF4-FFF2-40B4-BE49-F238E27FC236}">
              <a16:creationId xmlns:a16="http://schemas.microsoft.com/office/drawing/2014/main" id="{F35DD569-8D47-4050-84CC-A023982A1F27}"/>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10120186" y="62741794"/>
          <a:ext cx="1826887" cy="2959320"/>
        </a:xfrm>
        <a:prstGeom prst="rect">
          <a:avLst/>
        </a:prstGeom>
      </xdr:spPr>
    </xdr:pic>
    <xdr:clientData/>
  </xdr:oneCellAnchor>
  <xdr:twoCellAnchor>
    <xdr:from>
      <xdr:col>24</xdr:col>
      <xdr:colOff>95250</xdr:colOff>
      <xdr:row>368</xdr:row>
      <xdr:rowOff>581025</xdr:rowOff>
    </xdr:from>
    <xdr:to>
      <xdr:col>24</xdr:col>
      <xdr:colOff>609600</xdr:colOff>
      <xdr:row>368</xdr:row>
      <xdr:rowOff>581025</xdr:rowOff>
    </xdr:to>
    <xdr:pic>
      <xdr:nvPicPr>
        <xdr:cNvPr id="305" name="Kép 10">
          <a:extLst>
            <a:ext uri="{FF2B5EF4-FFF2-40B4-BE49-F238E27FC236}">
              <a16:creationId xmlns:a16="http://schemas.microsoft.com/office/drawing/2014/main" id="{A697A6EB-9AC0-4207-BC75-9F56CED3DA69}"/>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0462164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368</xdr:row>
      <xdr:rowOff>581025</xdr:rowOff>
    </xdr:from>
    <xdr:to>
      <xdr:col>24</xdr:col>
      <xdr:colOff>609600</xdr:colOff>
      <xdr:row>368</xdr:row>
      <xdr:rowOff>581025</xdr:rowOff>
    </xdr:to>
    <xdr:pic>
      <xdr:nvPicPr>
        <xdr:cNvPr id="306" name="Kép 305">
          <a:extLst>
            <a:ext uri="{FF2B5EF4-FFF2-40B4-BE49-F238E27FC236}">
              <a16:creationId xmlns:a16="http://schemas.microsoft.com/office/drawing/2014/main" id="{2953DC53-63AE-41E1-8096-00CC65152022}"/>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0462164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368</xdr:row>
      <xdr:rowOff>581025</xdr:rowOff>
    </xdr:from>
    <xdr:ext cx="514350" cy="0"/>
    <xdr:pic>
      <xdr:nvPicPr>
        <xdr:cNvPr id="307" name="Kép 10">
          <a:extLst>
            <a:ext uri="{FF2B5EF4-FFF2-40B4-BE49-F238E27FC236}">
              <a16:creationId xmlns:a16="http://schemas.microsoft.com/office/drawing/2014/main" id="{7805A9FC-86EC-4880-B5FF-9F59859EFE0F}"/>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0462164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116495</xdr:colOff>
      <xdr:row>371</xdr:row>
      <xdr:rowOff>239868</xdr:rowOff>
    </xdr:from>
    <xdr:ext cx="1893648" cy="3260570"/>
    <xdr:pic>
      <xdr:nvPicPr>
        <xdr:cNvPr id="310" name="Kép 309">
          <a:extLst>
            <a:ext uri="{FF2B5EF4-FFF2-40B4-BE49-F238E27FC236}">
              <a16:creationId xmlns:a16="http://schemas.microsoft.com/office/drawing/2014/main" id="{E26D7B68-4469-4844-AF04-A1776C8CB3FA}"/>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14806460" y="81242614"/>
          <a:ext cx="1893648" cy="326057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16</xdr:col>
      <xdr:colOff>204078</xdr:colOff>
      <xdr:row>430</xdr:row>
      <xdr:rowOff>55132</xdr:rowOff>
    </xdr:from>
    <xdr:to>
      <xdr:col>16</xdr:col>
      <xdr:colOff>2061062</xdr:colOff>
      <xdr:row>440</xdr:row>
      <xdr:rowOff>1526952</xdr:rowOff>
    </xdr:to>
    <xdr:pic>
      <xdr:nvPicPr>
        <xdr:cNvPr id="317" name="Kép 316">
          <a:extLst>
            <a:ext uri="{FF2B5EF4-FFF2-40B4-BE49-F238E27FC236}">
              <a16:creationId xmlns:a16="http://schemas.microsoft.com/office/drawing/2014/main" id="{695DBB1C-E27D-46C2-92E9-DD41D56857DF}"/>
            </a:ext>
          </a:extLst>
        </xdr:cNvPr>
        <xdr:cNvPicPr>
          <a:picLocks noChangeAspect="1"/>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10035372" y="105166308"/>
          <a:ext cx="1860794" cy="3373162"/>
        </a:xfrm>
        <a:prstGeom prst="rect">
          <a:avLst/>
        </a:prstGeom>
      </xdr:spPr>
    </xdr:pic>
    <xdr:clientData/>
  </xdr:twoCellAnchor>
  <xdr:oneCellAnchor>
    <xdr:from>
      <xdr:col>8</xdr:col>
      <xdr:colOff>183140</xdr:colOff>
      <xdr:row>430</xdr:row>
      <xdr:rowOff>64142</xdr:rowOff>
    </xdr:from>
    <xdr:ext cx="1917759" cy="3370738"/>
    <xdr:pic>
      <xdr:nvPicPr>
        <xdr:cNvPr id="318" name="Kép 317">
          <a:extLst>
            <a:ext uri="{FF2B5EF4-FFF2-40B4-BE49-F238E27FC236}">
              <a16:creationId xmlns:a16="http://schemas.microsoft.com/office/drawing/2014/main" id="{D8DCF77E-D1A4-482C-A7C1-9E81D1E09E44}"/>
            </a:ext>
          </a:extLst>
        </xdr:cNvPr>
        <xdr:cNvPicPr>
          <a:picLocks noChangeAspect="1"/>
        </xdr:cNvPicPr>
      </xdr:nvPicPr>
      <xdr:blipFill>
        <a:blip xmlns:r="http://schemas.openxmlformats.org/officeDocument/2006/relationships" r:embed="rId120"/>
        <a:stretch>
          <a:fillRect/>
        </a:stretch>
      </xdr:blipFill>
      <xdr:spPr>
        <a:xfrm>
          <a:off x="10208203" y="81764830"/>
          <a:ext cx="1917759" cy="3370738"/>
        </a:xfrm>
        <a:prstGeom prst="rect">
          <a:avLst/>
        </a:prstGeom>
      </xdr:spPr>
    </xdr:pic>
    <xdr:clientData/>
  </xdr:oneCellAnchor>
  <xdr:oneCellAnchor>
    <xdr:from>
      <xdr:col>0</xdr:col>
      <xdr:colOff>52551</xdr:colOff>
      <xdr:row>431</xdr:row>
      <xdr:rowOff>238757</xdr:rowOff>
    </xdr:from>
    <xdr:ext cx="1891166" cy="3005135"/>
    <xdr:pic>
      <xdr:nvPicPr>
        <xdr:cNvPr id="319" name="Kép 318">
          <a:extLst>
            <a:ext uri="{FF2B5EF4-FFF2-40B4-BE49-F238E27FC236}">
              <a16:creationId xmlns:a16="http://schemas.microsoft.com/office/drawing/2014/main" id="{D60A761B-3542-4948-B34D-7308922348FA}"/>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15078239" y="105204257"/>
          <a:ext cx="1891166" cy="30051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1099039</xdr:colOff>
      <xdr:row>429</xdr:row>
      <xdr:rowOff>65942</xdr:rowOff>
    </xdr:from>
    <xdr:ext cx="992910" cy="1556969"/>
    <xdr:pic>
      <xdr:nvPicPr>
        <xdr:cNvPr id="327" name="Kép 326">
          <a:extLst>
            <a:ext uri="{FF2B5EF4-FFF2-40B4-BE49-F238E27FC236}">
              <a16:creationId xmlns:a16="http://schemas.microsoft.com/office/drawing/2014/main" id="{942F5A06-A358-43C4-AD6B-DB2D29FED5F2}"/>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6124727" y="104531380"/>
          <a:ext cx="992910" cy="155696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8</xdr:col>
      <xdr:colOff>250371</xdr:colOff>
      <xdr:row>474</xdr:row>
      <xdr:rowOff>190396</xdr:rowOff>
    </xdr:from>
    <xdr:to>
      <xdr:col>8</xdr:col>
      <xdr:colOff>2035628</xdr:colOff>
      <xdr:row>485</xdr:row>
      <xdr:rowOff>1574075</xdr:rowOff>
    </xdr:to>
    <xdr:pic>
      <xdr:nvPicPr>
        <xdr:cNvPr id="328" name="Kép 2">
          <a:extLst>
            <a:ext uri="{FF2B5EF4-FFF2-40B4-BE49-F238E27FC236}">
              <a16:creationId xmlns:a16="http://schemas.microsoft.com/office/drawing/2014/main" id="{FE2BF203-170E-495B-AFFE-2BFF0A0CECEA}"/>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10275434" y="95118927"/>
          <a:ext cx="1785257" cy="36577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76198</xdr:colOff>
      <xdr:row>475</xdr:row>
      <xdr:rowOff>152400</xdr:rowOff>
    </xdr:from>
    <xdr:to>
      <xdr:col>0</xdr:col>
      <xdr:colOff>2038009</xdr:colOff>
      <xdr:row>485</xdr:row>
      <xdr:rowOff>1556656</xdr:rowOff>
    </xdr:to>
    <xdr:pic>
      <xdr:nvPicPr>
        <xdr:cNvPr id="332" name="Kép 1">
          <a:extLst>
            <a:ext uri="{FF2B5EF4-FFF2-40B4-BE49-F238E27FC236}">
              <a16:creationId xmlns:a16="http://schemas.microsoft.com/office/drawing/2014/main" id="{3651EFE2-1753-483B-8E7D-019CDD55BD7D}"/>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5100636" y="95330963"/>
          <a:ext cx="1961811" cy="34283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24</xdr:col>
      <xdr:colOff>79513</xdr:colOff>
      <xdr:row>458</xdr:row>
      <xdr:rowOff>287220</xdr:rowOff>
    </xdr:from>
    <xdr:ext cx="2014330" cy="3489549"/>
    <xdr:pic>
      <xdr:nvPicPr>
        <xdr:cNvPr id="333" name="Kép 332">
          <a:extLst>
            <a:ext uri="{FF2B5EF4-FFF2-40B4-BE49-F238E27FC236}">
              <a16:creationId xmlns:a16="http://schemas.microsoft.com/office/drawing/2014/main" id="{6DBBE96D-6A82-4C51-8E92-A6981AFAB519}"/>
            </a:ext>
          </a:extLst>
        </xdr:cNvPr>
        <xdr:cNvPicPr>
          <a:picLocks noChangeAspect="1"/>
        </xdr:cNvPicPr>
      </xdr:nvPicPr>
      <xdr:blipFill>
        <a:blip xmlns:r="http://schemas.openxmlformats.org/officeDocument/2006/relationships" r:embed="rId125"/>
        <a:stretch>
          <a:fillRect/>
        </a:stretch>
      </xdr:blipFill>
      <xdr:spPr>
        <a:xfrm>
          <a:off x="79513" y="94918095"/>
          <a:ext cx="2014330" cy="3489549"/>
        </a:xfrm>
        <a:prstGeom prst="rect">
          <a:avLst/>
        </a:prstGeom>
      </xdr:spPr>
    </xdr:pic>
    <xdr:clientData/>
  </xdr:oneCellAnchor>
  <xdr:oneCellAnchor>
    <xdr:from>
      <xdr:col>24</xdr:col>
      <xdr:colOff>1243922</xdr:colOff>
      <xdr:row>458</xdr:row>
      <xdr:rowOff>278454</xdr:rowOff>
    </xdr:from>
    <xdr:ext cx="712971" cy="1402679"/>
    <xdr:pic>
      <xdr:nvPicPr>
        <xdr:cNvPr id="334" name="Kép 333">
          <a:extLst>
            <a:ext uri="{FF2B5EF4-FFF2-40B4-BE49-F238E27FC236}">
              <a16:creationId xmlns:a16="http://schemas.microsoft.com/office/drawing/2014/main" id="{49EA498D-F8A2-4BCD-A1A4-9F87DD99C6E8}"/>
            </a:ext>
          </a:extLst>
        </xdr:cNvPr>
        <xdr:cNvPicPr>
          <a:picLocks noChangeAspect="1"/>
        </xdr:cNvPicPr>
      </xdr:nvPicPr>
      <xdr:blipFill>
        <a:blip xmlns:r="http://schemas.openxmlformats.org/officeDocument/2006/relationships" r:embed="rId126"/>
        <a:stretch>
          <a:fillRect/>
        </a:stretch>
      </xdr:blipFill>
      <xdr:spPr>
        <a:xfrm>
          <a:off x="1243922" y="94909329"/>
          <a:ext cx="712971" cy="1402679"/>
        </a:xfrm>
        <a:prstGeom prst="rect">
          <a:avLst/>
        </a:prstGeom>
      </xdr:spPr>
    </xdr:pic>
    <xdr:clientData/>
  </xdr:oneCellAnchor>
  <xdr:oneCellAnchor>
    <xdr:from>
      <xdr:col>16</xdr:col>
      <xdr:colOff>0</xdr:colOff>
      <xdr:row>460</xdr:row>
      <xdr:rowOff>58939</xdr:rowOff>
    </xdr:from>
    <xdr:ext cx="1747050" cy="3098278"/>
    <xdr:pic>
      <xdr:nvPicPr>
        <xdr:cNvPr id="336" name="Kép 335">
          <a:extLst>
            <a:ext uri="{FF2B5EF4-FFF2-40B4-BE49-F238E27FC236}">
              <a16:creationId xmlns:a16="http://schemas.microsoft.com/office/drawing/2014/main" id="{3F35FC47-233F-4FEC-BB8B-555E9921FD4E}"/>
            </a:ext>
          </a:extLst>
        </xdr:cNvPr>
        <xdr:cNvPicPr>
          <a:picLocks noChangeAspect="1"/>
        </xdr:cNvPicPr>
      </xdr:nvPicPr>
      <xdr:blipFill>
        <a:blip xmlns:r="http://schemas.openxmlformats.org/officeDocument/2006/relationships" r:embed="rId127"/>
        <a:stretch>
          <a:fillRect/>
        </a:stretch>
      </xdr:blipFill>
      <xdr:spPr>
        <a:xfrm>
          <a:off x="0" y="95237502"/>
          <a:ext cx="1747050" cy="3098278"/>
        </a:xfrm>
        <a:prstGeom prst="rect">
          <a:avLst/>
        </a:prstGeom>
      </xdr:spPr>
    </xdr:pic>
    <xdr:clientData/>
  </xdr:oneCellAnchor>
  <xdr:oneCellAnchor>
    <xdr:from>
      <xdr:col>16</xdr:col>
      <xdr:colOff>1016874</xdr:colOff>
      <xdr:row>460</xdr:row>
      <xdr:rowOff>61506</xdr:rowOff>
    </xdr:from>
    <xdr:ext cx="771673" cy="1249604"/>
    <xdr:pic>
      <xdr:nvPicPr>
        <xdr:cNvPr id="337" name="Kép 336">
          <a:extLst>
            <a:ext uri="{FF2B5EF4-FFF2-40B4-BE49-F238E27FC236}">
              <a16:creationId xmlns:a16="http://schemas.microsoft.com/office/drawing/2014/main" id="{53951D72-3F7A-471A-803E-48EC813FBAF4}"/>
            </a:ext>
          </a:extLst>
        </xdr:cNvPr>
        <xdr:cNvPicPr>
          <a:picLocks noChangeAspect="1"/>
        </xdr:cNvPicPr>
      </xdr:nvPicPr>
      <xdr:blipFill>
        <a:blip xmlns:r="http://schemas.openxmlformats.org/officeDocument/2006/relationships" r:embed="rId128"/>
        <a:stretch>
          <a:fillRect/>
        </a:stretch>
      </xdr:blipFill>
      <xdr:spPr>
        <a:xfrm>
          <a:off x="10803812" y="111087287"/>
          <a:ext cx="771673" cy="1249604"/>
        </a:xfrm>
        <a:prstGeom prst="rect">
          <a:avLst/>
        </a:prstGeom>
      </xdr:spPr>
    </xdr:pic>
    <xdr:clientData/>
  </xdr:oneCellAnchor>
  <xdr:oneCellAnchor>
    <xdr:from>
      <xdr:col>8</xdr:col>
      <xdr:colOff>115233</xdr:colOff>
      <xdr:row>461</xdr:row>
      <xdr:rowOff>205936</xdr:rowOff>
    </xdr:from>
    <xdr:ext cx="1964004" cy="3377845"/>
    <xdr:pic>
      <xdr:nvPicPr>
        <xdr:cNvPr id="339" name="Kép 338">
          <a:extLst>
            <a:ext uri="{FF2B5EF4-FFF2-40B4-BE49-F238E27FC236}">
              <a16:creationId xmlns:a16="http://schemas.microsoft.com/office/drawing/2014/main" id="{2FADC50B-8E69-43BE-944F-7DB404697D48}"/>
            </a:ext>
          </a:extLst>
        </xdr:cNvPr>
        <xdr:cNvPicPr>
          <a:picLocks noChangeAspect="1"/>
        </xdr:cNvPicPr>
      </xdr:nvPicPr>
      <xdr:blipFill>
        <a:blip xmlns:r="http://schemas.openxmlformats.org/officeDocument/2006/relationships" r:embed="rId129"/>
        <a:stretch>
          <a:fillRect/>
        </a:stretch>
      </xdr:blipFill>
      <xdr:spPr>
        <a:xfrm>
          <a:off x="14783733" y="106409686"/>
          <a:ext cx="1964004" cy="3377845"/>
        </a:xfrm>
        <a:prstGeom prst="rect">
          <a:avLst/>
        </a:prstGeom>
      </xdr:spPr>
    </xdr:pic>
    <xdr:clientData/>
  </xdr:oneCellAnchor>
  <xdr:twoCellAnchor>
    <xdr:from>
      <xdr:col>0</xdr:col>
      <xdr:colOff>50074</xdr:colOff>
      <xdr:row>460</xdr:row>
      <xdr:rowOff>37587</xdr:rowOff>
    </xdr:from>
    <xdr:to>
      <xdr:col>0</xdr:col>
      <xdr:colOff>2122713</xdr:colOff>
      <xdr:row>470</xdr:row>
      <xdr:rowOff>1524588</xdr:rowOff>
    </xdr:to>
    <xdr:pic>
      <xdr:nvPicPr>
        <xdr:cNvPr id="340" name="Kép 3">
          <a:extLst>
            <a:ext uri="{FF2B5EF4-FFF2-40B4-BE49-F238E27FC236}">
              <a16:creationId xmlns:a16="http://schemas.microsoft.com/office/drawing/2014/main" id="{6475ABA8-0E60-456D-AC4F-F107F4B89ADF}"/>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5074512" y="90441743"/>
          <a:ext cx="2072639" cy="35110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24</xdr:col>
      <xdr:colOff>136071</xdr:colOff>
      <xdr:row>445</xdr:row>
      <xdr:rowOff>181320</xdr:rowOff>
    </xdr:from>
    <xdr:ext cx="1790700" cy="3314671"/>
    <xdr:pic>
      <xdr:nvPicPr>
        <xdr:cNvPr id="341" name="Kép 104">
          <a:extLst>
            <a:ext uri="{FF2B5EF4-FFF2-40B4-BE49-F238E27FC236}">
              <a16:creationId xmlns:a16="http://schemas.microsoft.com/office/drawing/2014/main" id="{ED12F0BC-154D-4DC1-BAD1-2AB2CF82E497}"/>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136071" y="90585476"/>
          <a:ext cx="1790700" cy="33146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1286606</xdr:colOff>
      <xdr:row>444</xdr:row>
      <xdr:rowOff>245279</xdr:rowOff>
    </xdr:from>
    <xdr:ext cx="693233" cy="1063446"/>
    <xdr:pic>
      <xdr:nvPicPr>
        <xdr:cNvPr id="342" name="Kép 341">
          <a:extLst>
            <a:ext uri="{FF2B5EF4-FFF2-40B4-BE49-F238E27FC236}">
              <a16:creationId xmlns:a16="http://schemas.microsoft.com/office/drawing/2014/main" id="{FA9DD8BF-4CD7-48B0-8581-FBC7DFFA94E1}"/>
            </a:ext>
          </a:extLst>
        </xdr:cNvPr>
        <xdr:cNvPicPr>
          <a:picLocks noChangeAspect="1"/>
        </xdr:cNvPicPr>
      </xdr:nvPicPr>
      <xdr:blipFill>
        <a:blip xmlns:r="http://schemas.openxmlformats.org/officeDocument/2006/relationships" r:embed="rId132"/>
        <a:stretch>
          <a:fillRect/>
        </a:stretch>
      </xdr:blipFill>
      <xdr:spPr>
        <a:xfrm>
          <a:off x="1286606" y="90399404"/>
          <a:ext cx="693233" cy="1063446"/>
        </a:xfrm>
        <a:prstGeom prst="rect">
          <a:avLst/>
        </a:prstGeom>
      </xdr:spPr>
    </xdr:pic>
    <xdr:clientData/>
  </xdr:oneCellAnchor>
  <xdr:oneCellAnchor>
    <xdr:from>
      <xdr:col>16</xdr:col>
      <xdr:colOff>130968</xdr:colOff>
      <xdr:row>448</xdr:row>
      <xdr:rowOff>166688</xdr:rowOff>
    </xdr:from>
    <xdr:ext cx="1864899" cy="2476384"/>
    <xdr:pic>
      <xdr:nvPicPr>
        <xdr:cNvPr id="344" name="Kép 343">
          <a:extLst>
            <a:ext uri="{FF2B5EF4-FFF2-40B4-BE49-F238E27FC236}">
              <a16:creationId xmlns:a16="http://schemas.microsoft.com/office/drawing/2014/main" id="{AFA154B5-F3B2-4DA0-B53C-BFAA9BD01856}"/>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130968" y="91320938"/>
          <a:ext cx="1864899" cy="2476384"/>
        </a:xfrm>
        <a:prstGeom prst="rect">
          <a:avLst/>
        </a:prstGeom>
      </xdr:spPr>
    </xdr:pic>
    <xdr:clientData/>
  </xdr:oneCellAnchor>
  <xdr:oneCellAnchor>
    <xdr:from>
      <xdr:col>8</xdr:col>
      <xdr:colOff>163914</xdr:colOff>
      <xdr:row>448</xdr:row>
      <xdr:rowOff>182980</xdr:rowOff>
    </xdr:from>
    <xdr:ext cx="1829531" cy="2837806"/>
    <xdr:pic>
      <xdr:nvPicPr>
        <xdr:cNvPr id="345" name="Kép 344">
          <a:extLst>
            <a:ext uri="{FF2B5EF4-FFF2-40B4-BE49-F238E27FC236}">
              <a16:creationId xmlns:a16="http://schemas.microsoft.com/office/drawing/2014/main" id="{F1FC565A-DB2D-4BE7-A939-E980E1E52916}"/>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10188977" y="86717605"/>
          <a:ext cx="1829531" cy="2837806"/>
        </a:xfrm>
        <a:prstGeom prst="rect">
          <a:avLst/>
        </a:prstGeom>
      </xdr:spPr>
    </xdr:pic>
    <xdr:clientData/>
  </xdr:oneCellAnchor>
  <xdr:oneCellAnchor>
    <xdr:from>
      <xdr:col>8</xdr:col>
      <xdr:colOff>1351215</xdr:colOff>
      <xdr:row>444</xdr:row>
      <xdr:rowOff>81642</xdr:rowOff>
    </xdr:from>
    <xdr:ext cx="669213" cy="1253689"/>
    <xdr:pic>
      <xdr:nvPicPr>
        <xdr:cNvPr id="346" name="Kép 345">
          <a:extLst>
            <a:ext uri="{FF2B5EF4-FFF2-40B4-BE49-F238E27FC236}">
              <a16:creationId xmlns:a16="http://schemas.microsoft.com/office/drawing/2014/main" id="{ED298816-787C-4C67-A028-07C1C36A79F1}"/>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11376278" y="86116205"/>
          <a:ext cx="669213" cy="1253689"/>
        </a:xfrm>
        <a:prstGeom prst="rect">
          <a:avLst/>
        </a:prstGeom>
      </xdr:spPr>
    </xdr:pic>
    <xdr:clientData/>
  </xdr:oneCellAnchor>
  <xdr:oneCellAnchor>
    <xdr:from>
      <xdr:col>8</xdr:col>
      <xdr:colOff>198783</xdr:colOff>
      <xdr:row>444</xdr:row>
      <xdr:rowOff>41413</xdr:rowOff>
    </xdr:from>
    <xdr:ext cx="914400" cy="300986"/>
    <xdr:pic>
      <xdr:nvPicPr>
        <xdr:cNvPr id="347" name="Kép 346">
          <a:extLst>
            <a:ext uri="{FF2B5EF4-FFF2-40B4-BE49-F238E27FC236}">
              <a16:creationId xmlns:a16="http://schemas.microsoft.com/office/drawing/2014/main" id="{4B377519-BA49-42C3-A4CE-AA1F25849F4B}"/>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0223846" y="86075976"/>
          <a:ext cx="914400" cy="300986"/>
        </a:xfrm>
        <a:prstGeom prst="rect">
          <a:avLst/>
        </a:prstGeom>
      </xdr:spPr>
    </xdr:pic>
    <xdr:clientData/>
  </xdr:oneCellAnchor>
  <xdr:oneCellAnchor>
    <xdr:from>
      <xdr:col>5</xdr:col>
      <xdr:colOff>92293</xdr:colOff>
      <xdr:row>455</xdr:row>
      <xdr:rowOff>1676872</xdr:rowOff>
    </xdr:from>
    <xdr:ext cx="872561" cy="268468"/>
    <xdr:pic>
      <xdr:nvPicPr>
        <xdr:cNvPr id="348" name="Kép 347">
          <a:extLst>
            <a:ext uri="{FF2B5EF4-FFF2-40B4-BE49-F238E27FC236}">
              <a16:creationId xmlns:a16="http://schemas.microsoft.com/office/drawing/2014/main" id="{402C728E-AD51-48E9-B46A-3473437A1641}"/>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879106" y="89330685"/>
          <a:ext cx="872561" cy="268468"/>
        </a:xfrm>
        <a:prstGeom prst="rect">
          <a:avLst/>
        </a:prstGeom>
      </xdr:spPr>
    </xdr:pic>
    <xdr:clientData fLocksWithSheet="0"/>
  </xdr:oneCellAnchor>
  <xdr:oneCellAnchor>
    <xdr:from>
      <xdr:col>0</xdr:col>
      <xdr:colOff>96612</xdr:colOff>
      <xdr:row>445</xdr:row>
      <xdr:rowOff>81643</xdr:rowOff>
    </xdr:from>
    <xdr:ext cx="1876424" cy="3265891"/>
    <xdr:pic>
      <xdr:nvPicPr>
        <xdr:cNvPr id="349" name="Kép 348">
          <a:extLst>
            <a:ext uri="{FF2B5EF4-FFF2-40B4-BE49-F238E27FC236}">
              <a16:creationId xmlns:a16="http://schemas.microsoft.com/office/drawing/2014/main" id="{A6055080-DE96-442F-8348-527693B1C964}"/>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5121050" y="86366237"/>
          <a:ext cx="1876424" cy="3265891"/>
        </a:xfrm>
        <a:prstGeom prst="rect">
          <a:avLst/>
        </a:prstGeom>
      </xdr:spPr>
    </xdr:pic>
    <xdr:clientData/>
  </xdr:oneCellAnchor>
  <xdr:oneCellAnchor>
    <xdr:from>
      <xdr:col>0</xdr:col>
      <xdr:colOff>1134717</xdr:colOff>
      <xdr:row>444</xdr:row>
      <xdr:rowOff>24847</xdr:rowOff>
    </xdr:from>
    <xdr:ext cx="914400" cy="300986"/>
    <xdr:pic>
      <xdr:nvPicPr>
        <xdr:cNvPr id="350" name="Kép 349">
          <a:extLst>
            <a:ext uri="{FF2B5EF4-FFF2-40B4-BE49-F238E27FC236}">
              <a16:creationId xmlns:a16="http://schemas.microsoft.com/office/drawing/2014/main" id="{F5CAE7ED-2E92-4C05-A53E-AED5C04A96EB}"/>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159155" y="86059410"/>
          <a:ext cx="914400" cy="300986"/>
        </a:xfrm>
        <a:prstGeom prst="rect">
          <a:avLst/>
        </a:prstGeom>
      </xdr:spPr>
    </xdr:pic>
    <xdr:clientData/>
  </xdr:oneCellAnchor>
  <xdr:oneCellAnchor>
    <xdr:from>
      <xdr:col>0</xdr:col>
      <xdr:colOff>96612</xdr:colOff>
      <xdr:row>445</xdr:row>
      <xdr:rowOff>81643</xdr:rowOff>
    </xdr:from>
    <xdr:ext cx="1876424" cy="3265891"/>
    <xdr:pic>
      <xdr:nvPicPr>
        <xdr:cNvPr id="351" name="Kép 350">
          <a:extLst>
            <a:ext uri="{FF2B5EF4-FFF2-40B4-BE49-F238E27FC236}">
              <a16:creationId xmlns:a16="http://schemas.microsoft.com/office/drawing/2014/main" id="{6D04AEAE-47D1-4E2B-B36F-3000351BB956}"/>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5121050" y="86366237"/>
          <a:ext cx="1876424" cy="3265891"/>
        </a:xfrm>
        <a:prstGeom prst="rect">
          <a:avLst/>
        </a:prstGeom>
      </xdr:spPr>
    </xdr:pic>
    <xdr:clientData/>
  </xdr:oneCellAnchor>
  <xdr:oneCellAnchor>
    <xdr:from>
      <xdr:col>0</xdr:col>
      <xdr:colOff>1134717</xdr:colOff>
      <xdr:row>444</xdr:row>
      <xdr:rowOff>24847</xdr:rowOff>
    </xdr:from>
    <xdr:ext cx="914400" cy="300986"/>
    <xdr:pic>
      <xdr:nvPicPr>
        <xdr:cNvPr id="352" name="Kép 351">
          <a:extLst>
            <a:ext uri="{FF2B5EF4-FFF2-40B4-BE49-F238E27FC236}">
              <a16:creationId xmlns:a16="http://schemas.microsoft.com/office/drawing/2014/main" id="{3637230E-3539-4246-A4A3-D11029A5BBD3}"/>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159155" y="86059410"/>
          <a:ext cx="914400" cy="300986"/>
        </a:xfrm>
        <a:prstGeom prst="rect">
          <a:avLst/>
        </a:prstGeom>
      </xdr:spPr>
    </xdr:pic>
    <xdr:clientData/>
  </xdr:oneCellAnchor>
  <xdr:oneCellAnchor>
    <xdr:from>
      <xdr:col>0</xdr:col>
      <xdr:colOff>96612</xdr:colOff>
      <xdr:row>445</xdr:row>
      <xdr:rowOff>81643</xdr:rowOff>
    </xdr:from>
    <xdr:ext cx="1876424" cy="3265891"/>
    <xdr:pic>
      <xdr:nvPicPr>
        <xdr:cNvPr id="355" name="Kép 354">
          <a:extLst>
            <a:ext uri="{FF2B5EF4-FFF2-40B4-BE49-F238E27FC236}">
              <a16:creationId xmlns:a16="http://schemas.microsoft.com/office/drawing/2014/main" id="{85EB2095-88A1-4D3C-BA62-0DD0826DD109}"/>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5121050" y="86366237"/>
          <a:ext cx="1876424" cy="3265891"/>
        </a:xfrm>
        <a:prstGeom prst="rect">
          <a:avLst/>
        </a:prstGeom>
      </xdr:spPr>
    </xdr:pic>
    <xdr:clientData/>
  </xdr:oneCellAnchor>
  <xdr:oneCellAnchor>
    <xdr:from>
      <xdr:col>0</xdr:col>
      <xdr:colOff>1134717</xdr:colOff>
      <xdr:row>444</xdr:row>
      <xdr:rowOff>24847</xdr:rowOff>
    </xdr:from>
    <xdr:ext cx="914400" cy="300986"/>
    <xdr:pic>
      <xdr:nvPicPr>
        <xdr:cNvPr id="356" name="Kép 355">
          <a:extLst>
            <a:ext uri="{FF2B5EF4-FFF2-40B4-BE49-F238E27FC236}">
              <a16:creationId xmlns:a16="http://schemas.microsoft.com/office/drawing/2014/main" id="{008F7C65-0520-469F-BB9A-D8BC32B05351}"/>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159155" y="86059410"/>
          <a:ext cx="914400" cy="300986"/>
        </a:xfrm>
        <a:prstGeom prst="rect">
          <a:avLst/>
        </a:prstGeom>
      </xdr:spPr>
    </xdr:pic>
    <xdr:clientData/>
  </xdr:oneCellAnchor>
  <xdr:twoCellAnchor editAs="oneCell">
    <xdr:from>
      <xdr:col>24</xdr:col>
      <xdr:colOff>55868</xdr:colOff>
      <xdr:row>432</xdr:row>
      <xdr:rowOff>69297</xdr:rowOff>
    </xdr:from>
    <xdr:to>
      <xdr:col>24</xdr:col>
      <xdr:colOff>1938617</xdr:colOff>
      <xdr:row>440</xdr:row>
      <xdr:rowOff>1634866</xdr:rowOff>
    </xdr:to>
    <xdr:pic>
      <xdr:nvPicPr>
        <xdr:cNvPr id="357" name="Kép 356">
          <a:extLst>
            <a:ext uri="{FF2B5EF4-FFF2-40B4-BE49-F238E27FC236}">
              <a16:creationId xmlns:a16="http://schemas.microsoft.com/office/drawing/2014/main" id="{CEB8635A-255B-4E68-ACF7-68BCF7344DE3}"/>
            </a:ext>
          </a:extLst>
        </xdr:cNvPr>
        <xdr:cNvPicPr>
          <a:picLocks noChangeAspect="1" noChangeArrowheads="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bwMode="auto">
        <a:xfrm>
          <a:off x="4961243" y="102153485"/>
          <a:ext cx="1863699" cy="2958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1032451</xdr:colOff>
      <xdr:row>428</xdr:row>
      <xdr:rowOff>261937</xdr:rowOff>
    </xdr:from>
    <xdr:to>
      <xdr:col>25</xdr:col>
      <xdr:colOff>2881</xdr:colOff>
      <xdr:row>437</xdr:row>
      <xdr:rowOff>118810</xdr:rowOff>
    </xdr:to>
    <xdr:pic>
      <xdr:nvPicPr>
        <xdr:cNvPr id="358" name="Kép 357">
          <a:extLst>
            <a:ext uri="{FF2B5EF4-FFF2-40B4-BE49-F238E27FC236}">
              <a16:creationId xmlns:a16="http://schemas.microsoft.com/office/drawing/2014/main" id="{F2169708-45D4-44D9-BF53-917BCCF837ED}"/>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6056889" y="85998843"/>
          <a:ext cx="1083347" cy="1758840"/>
        </a:xfrm>
        <a:prstGeom prst="rect">
          <a:avLst/>
        </a:prstGeom>
      </xdr:spPr>
    </xdr:pic>
    <xdr:clientData/>
  </xdr:twoCellAnchor>
  <xdr:oneCellAnchor>
    <xdr:from>
      <xdr:col>13</xdr:col>
      <xdr:colOff>99805</xdr:colOff>
      <xdr:row>755</xdr:row>
      <xdr:rowOff>1652794</xdr:rowOff>
    </xdr:from>
    <xdr:ext cx="872564" cy="268464"/>
    <xdr:pic>
      <xdr:nvPicPr>
        <xdr:cNvPr id="384" name="Kép 383">
          <a:extLst>
            <a:ext uri="{FF2B5EF4-FFF2-40B4-BE49-F238E27FC236}">
              <a16:creationId xmlns:a16="http://schemas.microsoft.com/office/drawing/2014/main" id="{0C4913EA-3923-4553-90FB-47A53F7BFB23}"/>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3866605" y="140285994"/>
          <a:ext cx="872564" cy="268464"/>
        </a:xfrm>
        <a:prstGeom prst="rect">
          <a:avLst/>
        </a:prstGeom>
      </xdr:spPr>
    </xdr:pic>
    <xdr:clientData/>
  </xdr:oneCellAnchor>
  <xdr:oneCellAnchor>
    <xdr:from>
      <xdr:col>8</xdr:col>
      <xdr:colOff>105103</xdr:colOff>
      <xdr:row>748</xdr:row>
      <xdr:rowOff>28576</xdr:rowOff>
    </xdr:from>
    <xdr:ext cx="1818120" cy="3197628"/>
    <xdr:pic>
      <xdr:nvPicPr>
        <xdr:cNvPr id="394" name="Kép 393">
          <a:extLst>
            <a:ext uri="{FF2B5EF4-FFF2-40B4-BE49-F238E27FC236}">
              <a16:creationId xmlns:a16="http://schemas.microsoft.com/office/drawing/2014/main" id="{3DC6B4FA-4DA0-4BDE-BB6E-F69FF9D70642}"/>
            </a:ext>
          </a:extLst>
        </xdr:cNvPr>
        <xdr:cNvPicPr>
          <a:picLocks noChangeAspect="1" noChangeArrowheads="1"/>
        </xdr:cNvPicPr>
      </xdr:nvPicPr>
      <xdr:blipFill>
        <a:blip xmlns:r="http://schemas.openxmlformats.org/officeDocument/2006/relationships" r:embed="rId139" cstate="print">
          <a:extLst>
            <a:ext uri="{28A0092B-C50C-407E-A947-70E740481C1C}">
              <a14:useLocalDpi xmlns:a14="http://schemas.microsoft.com/office/drawing/2010/main" val="0"/>
            </a:ext>
          </a:extLst>
        </a:blip>
        <a:srcRect/>
        <a:stretch>
          <a:fillRect/>
        </a:stretch>
      </xdr:blipFill>
      <xdr:spPr bwMode="auto">
        <a:xfrm>
          <a:off x="5000953" y="165325426"/>
          <a:ext cx="1818120" cy="319762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16</xdr:col>
      <xdr:colOff>83344</xdr:colOff>
      <xdr:row>748</xdr:row>
      <xdr:rowOff>62072</xdr:rowOff>
    </xdr:from>
    <xdr:ext cx="1970256" cy="3164023"/>
    <xdr:pic>
      <xdr:nvPicPr>
        <xdr:cNvPr id="398" name="Kép 397">
          <a:extLst>
            <a:ext uri="{FF2B5EF4-FFF2-40B4-BE49-F238E27FC236}">
              <a16:creationId xmlns:a16="http://schemas.microsoft.com/office/drawing/2014/main" id="{32124EF7-C0E3-4D4B-9936-0A4EB57A08B6}"/>
            </a:ext>
          </a:extLst>
        </xdr:cNvPr>
        <xdr:cNvPicPr>
          <a:picLocks noChangeAspect="1"/>
        </xdr:cNvPicPr>
      </xdr:nvPicPr>
      <xdr:blipFill>
        <a:blip xmlns:r="http://schemas.openxmlformats.org/officeDocument/2006/relationships" r:embed="rId140"/>
        <a:stretch>
          <a:fillRect/>
        </a:stretch>
      </xdr:blipFill>
      <xdr:spPr>
        <a:xfrm>
          <a:off x="5095611" y="141726339"/>
          <a:ext cx="1970256" cy="3164023"/>
        </a:xfrm>
        <a:prstGeom prst="snipRoundRect">
          <a:avLst>
            <a:gd name="adj1" fmla="val 30952"/>
            <a:gd name="adj2" fmla="val 50000"/>
          </a:avLst>
        </a:prstGeom>
      </xdr:spPr>
    </xdr:pic>
    <xdr:clientData/>
  </xdr:oneCellAnchor>
  <xdr:oneCellAnchor>
    <xdr:from>
      <xdr:col>16</xdr:col>
      <xdr:colOff>1298168</xdr:colOff>
      <xdr:row>746</xdr:row>
      <xdr:rowOff>36441</xdr:rowOff>
    </xdr:from>
    <xdr:ext cx="799754" cy="1287298"/>
    <xdr:pic>
      <xdr:nvPicPr>
        <xdr:cNvPr id="402" name="Kép 401">
          <a:extLst>
            <a:ext uri="{FF2B5EF4-FFF2-40B4-BE49-F238E27FC236}">
              <a16:creationId xmlns:a16="http://schemas.microsoft.com/office/drawing/2014/main" id="{81501311-12CA-498A-B151-A4D334D4BC30}"/>
            </a:ext>
          </a:extLst>
        </xdr:cNvPr>
        <xdr:cNvPicPr>
          <a:picLocks noChangeAspect="1"/>
        </xdr:cNvPicPr>
      </xdr:nvPicPr>
      <xdr:blipFill rotWithShape="1">
        <a:blip xmlns:r="http://schemas.openxmlformats.org/officeDocument/2006/relationships" r:embed="rId141">
          <a:extLst>
            <a:ext uri="{BEBA8EAE-BF5A-486C-A8C5-ECC9F3942E4B}">
              <a14:imgProps xmlns:a14="http://schemas.microsoft.com/office/drawing/2010/main">
                <a14:imgLayer r:embed="rId142">
                  <a14:imgEffect>
                    <a14:backgroundRemoval t="2561" b="94340" l="8507" r="82987">
                      <a14:foregroundMark x1="34972" y1="6199" x2="34972" y2="6199"/>
                      <a14:foregroundMark x1="43667" y1="9164" x2="43667" y2="9164"/>
                      <a14:foregroundMark x1="60113" y1="9164" x2="60113" y2="9164"/>
                      <a14:foregroundMark x1="80340" y1="90296" x2="80340" y2="90296"/>
                      <a14:foregroundMark x1="46503" y1="94340" x2="46503" y2="94340"/>
                      <a14:foregroundMark x1="14178" y1="89218" x2="14178" y2="89218"/>
                      <a14:foregroundMark x1="63894" y1="73181" x2="63894" y2="73181"/>
                      <a14:foregroundMark x1="62193" y1="68329" x2="62193" y2="68329"/>
                      <a14:foregroundMark x1="81285" y1="43666" x2="81285" y2="43666"/>
                      <a14:foregroundMark x1="32703" y1="2695" x2="32703" y2="2695"/>
                      <a14:foregroundMark x1="82609" y1="88949" x2="82609" y2="88949"/>
                      <a14:foregroundMark x1="82987" y1="43801" x2="82987" y2="43801"/>
                      <a14:foregroundMark x1="60113" y1="8895" x2="60113" y2="8895"/>
                      <a14:backgroundMark x1="13422" y1="73315" x2="13422" y2="73315"/>
                    </a14:backgroundRemoval>
                  </a14:imgEffect>
                </a14:imgLayer>
              </a14:imgProps>
            </a:ext>
          </a:extLst>
        </a:blip>
        <a:srcRect r="13181"/>
        <a:stretch/>
      </xdr:blipFill>
      <xdr:spPr>
        <a:xfrm>
          <a:off x="6310435" y="141192708"/>
          <a:ext cx="799754" cy="1287298"/>
        </a:xfrm>
        <a:prstGeom prst="snip2DiagRect">
          <a:avLst>
            <a:gd name="adj1" fmla="val 0"/>
            <a:gd name="adj2" fmla="val 16972"/>
          </a:avLst>
        </a:prstGeom>
      </xdr:spPr>
    </xdr:pic>
    <xdr:clientData/>
  </xdr:oneCellAnchor>
  <xdr:oneCellAnchor>
    <xdr:from>
      <xdr:col>0</xdr:col>
      <xdr:colOff>63781</xdr:colOff>
      <xdr:row>761</xdr:row>
      <xdr:rowOff>144568</xdr:rowOff>
    </xdr:from>
    <xdr:ext cx="1950076" cy="2928621"/>
    <xdr:pic>
      <xdr:nvPicPr>
        <xdr:cNvPr id="412" name="Kép 411">
          <a:extLst>
            <a:ext uri="{FF2B5EF4-FFF2-40B4-BE49-F238E27FC236}">
              <a16:creationId xmlns:a16="http://schemas.microsoft.com/office/drawing/2014/main" id="{E91FC2DE-740F-48D1-9D1B-2FEAAA34F7FF}"/>
            </a:ext>
          </a:extLst>
        </xdr:cNvPr>
        <xdr:cNvPicPr>
          <a:picLocks noChangeAspect="1"/>
        </xdr:cNvPicPr>
      </xdr:nvPicPr>
      <xdr:blipFill>
        <a:blip xmlns:r="http://schemas.openxmlformats.org/officeDocument/2006/relationships" r:embed="rId143"/>
        <a:stretch>
          <a:fillRect/>
        </a:stretch>
      </xdr:blipFill>
      <xdr:spPr>
        <a:xfrm>
          <a:off x="5076048" y="146092968"/>
          <a:ext cx="1950076" cy="2928621"/>
        </a:xfrm>
        <a:prstGeom prst="rect">
          <a:avLst/>
        </a:prstGeom>
      </xdr:spPr>
    </xdr:pic>
    <xdr:clientData/>
  </xdr:oneCellAnchor>
  <xdr:oneCellAnchor>
    <xdr:from>
      <xdr:col>8</xdr:col>
      <xdr:colOff>128949</xdr:colOff>
      <xdr:row>760</xdr:row>
      <xdr:rowOff>158009</xdr:rowOff>
    </xdr:from>
    <xdr:ext cx="1912145" cy="3175741"/>
    <xdr:pic>
      <xdr:nvPicPr>
        <xdr:cNvPr id="414" name="Kép 58">
          <a:extLst>
            <a:ext uri="{FF2B5EF4-FFF2-40B4-BE49-F238E27FC236}">
              <a16:creationId xmlns:a16="http://schemas.microsoft.com/office/drawing/2014/main" id="{F63CF0DC-91ED-4D48-AF4C-BCBD1894A1D0}"/>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10136549" y="145852409"/>
          <a:ext cx="1912145" cy="31757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77708</xdr:colOff>
      <xdr:row>760</xdr:row>
      <xdr:rowOff>189400</xdr:rowOff>
    </xdr:from>
    <xdr:ext cx="1943100" cy="3225260"/>
    <xdr:pic>
      <xdr:nvPicPr>
        <xdr:cNvPr id="420" name="Kép 58">
          <a:extLst>
            <a:ext uri="{FF2B5EF4-FFF2-40B4-BE49-F238E27FC236}">
              <a16:creationId xmlns:a16="http://schemas.microsoft.com/office/drawing/2014/main" id="{73E5CB00-9476-4A2F-9F87-70DB2CDBE462}"/>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15080641" y="145883800"/>
          <a:ext cx="1943100" cy="3225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1308771</xdr:colOff>
      <xdr:row>761</xdr:row>
      <xdr:rowOff>90871</xdr:rowOff>
    </xdr:from>
    <xdr:ext cx="752475" cy="248616"/>
    <xdr:pic>
      <xdr:nvPicPr>
        <xdr:cNvPr id="423" name="Kép 23">
          <a:extLst>
            <a:ext uri="{FF2B5EF4-FFF2-40B4-BE49-F238E27FC236}">
              <a16:creationId xmlns:a16="http://schemas.microsoft.com/office/drawing/2014/main" id="{318A2608-B0C7-46A7-B27D-ED158DF46CBE}"/>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16311704" y="146039271"/>
          <a:ext cx="752475" cy="2486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83343</xdr:colOff>
      <xdr:row>760</xdr:row>
      <xdr:rowOff>155009</xdr:rowOff>
    </xdr:from>
    <xdr:ext cx="1893298" cy="3072619"/>
    <xdr:pic>
      <xdr:nvPicPr>
        <xdr:cNvPr id="424" name="Kép 423">
          <a:extLst>
            <a:ext uri="{FF2B5EF4-FFF2-40B4-BE49-F238E27FC236}">
              <a16:creationId xmlns:a16="http://schemas.microsoft.com/office/drawing/2014/main" id="{DE751A63-24C9-48D9-BB96-E3C0B80DBA89}"/>
            </a:ext>
          </a:extLst>
        </xdr:cNvPr>
        <xdr:cNvPicPr>
          <a:picLocks noChangeAspect="1"/>
        </xdr:cNvPicPr>
      </xdr:nvPicPr>
      <xdr:blipFill rotWithShape="1">
        <a:blip xmlns:r="http://schemas.openxmlformats.org/officeDocument/2006/relationships" r:embed="rId145" cstate="print">
          <a:extLst>
            <a:ext uri="{28A0092B-C50C-407E-A947-70E740481C1C}">
              <a14:useLocalDpi xmlns:a14="http://schemas.microsoft.com/office/drawing/2010/main" val="0"/>
            </a:ext>
          </a:extLst>
        </a:blip>
        <a:srcRect l="7632" r="4105"/>
        <a:stretch/>
      </xdr:blipFill>
      <xdr:spPr>
        <a:xfrm>
          <a:off x="9870281" y="166128134"/>
          <a:ext cx="1893298" cy="3072619"/>
        </a:xfrm>
        <a:prstGeom prst="rect">
          <a:avLst/>
        </a:prstGeom>
      </xdr:spPr>
    </xdr:pic>
    <xdr:clientData/>
  </xdr:oneCellAnchor>
  <xdr:oneCellAnchor>
    <xdr:from>
      <xdr:col>24</xdr:col>
      <xdr:colOff>1297777</xdr:colOff>
      <xdr:row>759</xdr:row>
      <xdr:rowOff>59531</xdr:rowOff>
    </xdr:from>
    <xdr:ext cx="773908" cy="1183912"/>
    <xdr:pic>
      <xdr:nvPicPr>
        <xdr:cNvPr id="426" name="Kép 425">
          <a:extLst>
            <a:ext uri="{FF2B5EF4-FFF2-40B4-BE49-F238E27FC236}">
              <a16:creationId xmlns:a16="http://schemas.microsoft.com/office/drawing/2014/main" id="{8076CD4E-7EFE-4CD3-91FB-C42FB0519F4D}"/>
            </a:ext>
          </a:extLst>
        </xdr:cNvPr>
        <xdr:cNvPicPr>
          <a:picLocks noChangeAspect="1"/>
        </xdr:cNvPicPr>
      </xdr:nvPicPr>
      <xdr:blipFill rotWithShape="1">
        <a:blip xmlns:r="http://schemas.openxmlformats.org/officeDocument/2006/relationships" r:embed="rId146" cstate="print">
          <a:extLst>
            <a:ext uri="{28A0092B-C50C-407E-A947-70E740481C1C}">
              <a14:useLocalDpi xmlns:a14="http://schemas.microsoft.com/office/drawing/2010/main" val="0"/>
            </a:ext>
          </a:extLst>
        </a:blip>
        <a:srcRect l="14126" t="8860" r="15240"/>
        <a:stretch/>
      </xdr:blipFill>
      <xdr:spPr>
        <a:xfrm>
          <a:off x="11084715" y="165770719"/>
          <a:ext cx="773908" cy="1183912"/>
        </a:xfrm>
        <a:prstGeom prst="rect">
          <a:avLst/>
        </a:prstGeom>
      </xdr:spPr>
    </xdr:pic>
    <xdr:clientData/>
  </xdr:oneCellAnchor>
  <xdr:oneCellAnchor>
    <xdr:from>
      <xdr:col>5</xdr:col>
      <xdr:colOff>178432</xdr:colOff>
      <xdr:row>807</xdr:row>
      <xdr:rowOff>1681370</xdr:rowOff>
    </xdr:from>
    <xdr:ext cx="872567" cy="268463"/>
    <xdr:pic>
      <xdr:nvPicPr>
        <xdr:cNvPr id="450" name="Kép 449">
          <a:extLst>
            <a:ext uri="{FF2B5EF4-FFF2-40B4-BE49-F238E27FC236}">
              <a16:creationId xmlns:a16="http://schemas.microsoft.com/office/drawing/2014/main" id="{904290D5-0EB9-4B2A-A28A-E9A428F1B884}"/>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8940565" y="166053237"/>
          <a:ext cx="872567" cy="268463"/>
        </a:xfrm>
        <a:prstGeom prst="rect">
          <a:avLst/>
        </a:prstGeom>
      </xdr:spPr>
    </xdr:pic>
    <xdr:clientData/>
  </xdr:oneCellAnchor>
  <xdr:oneCellAnchor>
    <xdr:from>
      <xdr:col>0</xdr:col>
      <xdr:colOff>21771</xdr:colOff>
      <xdr:row>838</xdr:row>
      <xdr:rowOff>43541</xdr:rowOff>
    </xdr:from>
    <xdr:ext cx="2074959" cy="3161304"/>
    <xdr:pic>
      <xdr:nvPicPr>
        <xdr:cNvPr id="473" name="Kép 472">
          <a:extLst>
            <a:ext uri="{FF2B5EF4-FFF2-40B4-BE49-F238E27FC236}">
              <a16:creationId xmlns:a16="http://schemas.microsoft.com/office/drawing/2014/main" id="{5C3059B1-20C6-46D0-B356-8DA8DBED0594}"/>
            </a:ext>
          </a:extLst>
        </xdr:cNvPr>
        <xdr:cNvPicPr>
          <a:picLocks noChangeAspect="1"/>
        </xdr:cNvPicPr>
      </xdr:nvPicPr>
      <xdr:blipFill rotWithShape="1">
        <a:blip xmlns:r="http://schemas.openxmlformats.org/officeDocument/2006/relationships" r:embed="rId147" cstate="print">
          <a:extLst>
            <a:ext uri="{28A0092B-C50C-407E-A947-70E740481C1C}">
              <a14:useLocalDpi xmlns:a14="http://schemas.microsoft.com/office/drawing/2010/main" val="0"/>
            </a:ext>
          </a:extLst>
        </a:blip>
        <a:srcRect l="10838" t="10517" r="6897" b="2958"/>
        <a:stretch/>
      </xdr:blipFill>
      <xdr:spPr>
        <a:xfrm>
          <a:off x="10029371" y="162891408"/>
          <a:ext cx="2074959" cy="3161304"/>
        </a:xfrm>
        <a:prstGeom prst="rect">
          <a:avLst/>
        </a:prstGeom>
      </xdr:spPr>
    </xdr:pic>
    <xdr:clientData/>
  </xdr:oneCellAnchor>
  <xdr:oneCellAnchor>
    <xdr:from>
      <xdr:col>0</xdr:col>
      <xdr:colOff>1327773</xdr:colOff>
      <xdr:row>836</xdr:row>
      <xdr:rowOff>212826</xdr:rowOff>
    </xdr:from>
    <xdr:ext cx="779961" cy="1123552"/>
    <xdr:pic>
      <xdr:nvPicPr>
        <xdr:cNvPr id="476" name="Kép 475">
          <a:extLst>
            <a:ext uri="{FF2B5EF4-FFF2-40B4-BE49-F238E27FC236}">
              <a16:creationId xmlns:a16="http://schemas.microsoft.com/office/drawing/2014/main" id="{C68973F8-AA3B-4D93-AE99-CC221616C652}"/>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6235949" y="176593414"/>
          <a:ext cx="779961" cy="1123552"/>
        </a:xfrm>
        <a:prstGeom prst="rect">
          <a:avLst/>
        </a:prstGeom>
      </xdr:spPr>
    </xdr:pic>
    <xdr:clientData/>
  </xdr:oneCellAnchor>
  <xdr:oneCellAnchor>
    <xdr:from>
      <xdr:col>24</xdr:col>
      <xdr:colOff>127018</xdr:colOff>
      <xdr:row>813</xdr:row>
      <xdr:rowOff>48127</xdr:rowOff>
    </xdr:from>
    <xdr:ext cx="1883819" cy="3027087"/>
    <xdr:pic>
      <xdr:nvPicPr>
        <xdr:cNvPr id="477" name="Kép 476">
          <a:extLst>
            <a:ext uri="{FF2B5EF4-FFF2-40B4-BE49-F238E27FC236}">
              <a16:creationId xmlns:a16="http://schemas.microsoft.com/office/drawing/2014/main" id="{25A9FEB3-7DDD-42E1-89B0-E5C1C8B8E467}"/>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5139285" y="163149994"/>
          <a:ext cx="1883819" cy="3027087"/>
        </a:xfrm>
        <a:prstGeom prst="rect">
          <a:avLst/>
        </a:prstGeom>
      </xdr:spPr>
    </xdr:pic>
    <xdr:clientData fLocksWithSheet="0"/>
  </xdr:oneCellAnchor>
  <xdr:oneCellAnchor>
    <xdr:from>
      <xdr:col>29</xdr:col>
      <xdr:colOff>155596</xdr:colOff>
      <xdr:row>820</xdr:row>
      <xdr:rowOff>1681369</xdr:rowOff>
    </xdr:from>
    <xdr:ext cx="872568" cy="268459"/>
    <xdr:pic>
      <xdr:nvPicPr>
        <xdr:cNvPr id="478" name="Kép 477">
          <a:extLst>
            <a:ext uri="{FF2B5EF4-FFF2-40B4-BE49-F238E27FC236}">
              <a16:creationId xmlns:a16="http://schemas.microsoft.com/office/drawing/2014/main" id="{CA5E6ADC-A531-43D4-BC9A-DCC498BA155F}"/>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927063" y="166053236"/>
          <a:ext cx="872568" cy="268459"/>
        </a:xfrm>
        <a:prstGeom prst="rect">
          <a:avLst/>
        </a:prstGeom>
      </xdr:spPr>
    </xdr:pic>
    <xdr:clientData/>
  </xdr:oneCellAnchor>
  <xdr:oneCellAnchor>
    <xdr:from>
      <xdr:col>16</xdr:col>
      <xdr:colOff>111224</xdr:colOff>
      <xdr:row>813</xdr:row>
      <xdr:rowOff>90751</xdr:rowOff>
    </xdr:from>
    <xdr:ext cx="1904806" cy="3028248"/>
    <xdr:pic>
      <xdr:nvPicPr>
        <xdr:cNvPr id="480" name="Kép 479">
          <a:extLst>
            <a:ext uri="{FF2B5EF4-FFF2-40B4-BE49-F238E27FC236}">
              <a16:creationId xmlns:a16="http://schemas.microsoft.com/office/drawing/2014/main" id="{0628A171-C66C-46BE-906A-E61FC7B9C3F5}"/>
            </a:ext>
          </a:extLst>
        </xdr:cNvPr>
        <xdr:cNvPicPr>
          <a:picLocks noChangeAspect="1"/>
        </xdr:cNvPicPr>
      </xdr:nvPicPr>
      <xdr:blipFill>
        <a:blip xmlns:r="http://schemas.openxmlformats.org/officeDocument/2006/relationships" r:embed="rId150"/>
        <a:stretch>
          <a:fillRect/>
        </a:stretch>
      </xdr:blipFill>
      <xdr:spPr>
        <a:xfrm>
          <a:off x="111224" y="163192618"/>
          <a:ext cx="1904806" cy="3028248"/>
        </a:xfrm>
        <a:prstGeom prst="rect">
          <a:avLst/>
        </a:prstGeom>
      </xdr:spPr>
    </xdr:pic>
    <xdr:clientData/>
  </xdr:oneCellAnchor>
  <xdr:oneCellAnchor>
    <xdr:from>
      <xdr:col>16</xdr:col>
      <xdr:colOff>1272329</xdr:colOff>
      <xdr:row>812</xdr:row>
      <xdr:rowOff>11360</xdr:rowOff>
    </xdr:from>
    <xdr:ext cx="780364" cy="1241504"/>
    <xdr:pic>
      <xdr:nvPicPr>
        <xdr:cNvPr id="481" name="Kép 480">
          <a:extLst>
            <a:ext uri="{FF2B5EF4-FFF2-40B4-BE49-F238E27FC236}">
              <a16:creationId xmlns:a16="http://schemas.microsoft.com/office/drawing/2014/main" id="{21169B58-71A0-4C60-8BD1-1F52B0DED296}"/>
            </a:ext>
          </a:extLst>
        </xdr:cNvPr>
        <xdr:cNvPicPr>
          <a:picLocks noChangeAspect="1"/>
        </xdr:cNvPicPr>
      </xdr:nvPicPr>
      <xdr:blipFill>
        <a:blip xmlns:r="http://schemas.openxmlformats.org/officeDocument/2006/relationships" r:embed="rId151"/>
        <a:stretch>
          <a:fillRect/>
        </a:stretch>
      </xdr:blipFill>
      <xdr:spPr>
        <a:xfrm>
          <a:off x="1272329" y="162859227"/>
          <a:ext cx="780364" cy="1241504"/>
        </a:xfrm>
        <a:prstGeom prst="rect">
          <a:avLst/>
        </a:prstGeom>
      </xdr:spPr>
    </xdr:pic>
    <xdr:clientData/>
  </xdr:oneCellAnchor>
  <xdr:oneCellAnchor>
    <xdr:from>
      <xdr:col>21</xdr:col>
      <xdr:colOff>15309</xdr:colOff>
      <xdr:row>820</xdr:row>
      <xdr:rowOff>1597138</xdr:rowOff>
    </xdr:from>
    <xdr:ext cx="872568" cy="268459"/>
    <xdr:pic>
      <xdr:nvPicPr>
        <xdr:cNvPr id="483" name="Kép 482">
          <a:extLst>
            <a:ext uri="{FF2B5EF4-FFF2-40B4-BE49-F238E27FC236}">
              <a16:creationId xmlns:a16="http://schemas.microsoft.com/office/drawing/2014/main" id="{5EBF6E8B-5044-40E9-B252-6DEA51A533BB}"/>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8374747" y="173868669"/>
          <a:ext cx="872568" cy="268459"/>
        </a:xfrm>
        <a:prstGeom prst="rect">
          <a:avLst/>
        </a:prstGeom>
      </xdr:spPr>
    </xdr:pic>
    <xdr:clientData/>
  </xdr:oneCellAnchor>
  <xdr:oneCellAnchor>
    <xdr:from>
      <xdr:col>8</xdr:col>
      <xdr:colOff>163318</xdr:colOff>
      <xdr:row>813</xdr:row>
      <xdr:rowOff>5938</xdr:rowOff>
    </xdr:from>
    <xdr:ext cx="1782504" cy="3144930"/>
    <xdr:pic>
      <xdr:nvPicPr>
        <xdr:cNvPr id="495" name="Kép 494">
          <a:extLst>
            <a:ext uri="{FF2B5EF4-FFF2-40B4-BE49-F238E27FC236}">
              <a16:creationId xmlns:a16="http://schemas.microsoft.com/office/drawing/2014/main" id="{6DEB910B-D1AB-472D-937B-14F1BB7FCFA9}"/>
            </a:ext>
          </a:extLst>
        </xdr:cNvPr>
        <xdr:cNvPicPr>
          <a:picLocks noChangeAspect="1"/>
        </xdr:cNvPicPr>
      </xdr:nvPicPr>
      <xdr:blipFill>
        <a:blip xmlns:r="http://schemas.openxmlformats.org/officeDocument/2006/relationships" r:embed="rId152"/>
        <a:stretch>
          <a:fillRect/>
        </a:stretch>
      </xdr:blipFill>
      <xdr:spPr>
        <a:xfrm>
          <a:off x="10170918" y="158823671"/>
          <a:ext cx="1782504" cy="3144930"/>
        </a:xfrm>
        <a:prstGeom prst="rect">
          <a:avLst/>
        </a:prstGeom>
      </xdr:spPr>
    </xdr:pic>
    <xdr:clientData/>
  </xdr:oneCellAnchor>
  <xdr:oneCellAnchor>
    <xdr:from>
      <xdr:col>8</xdr:col>
      <xdr:colOff>1449576</xdr:colOff>
      <xdr:row>812</xdr:row>
      <xdr:rowOff>13607</xdr:rowOff>
    </xdr:from>
    <xdr:ext cx="527831" cy="978134"/>
    <xdr:pic>
      <xdr:nvPicPr>
        <xdr:cNvPr id="496" name="Kép 495">
          <a:extLst>
            <a:ext uri="{FF2B5EF4-FFF2-40B4-BE49-F238E27FC236}">
              <a16:creationId xmlns:a16="http://schemas.microsoft.com/office/drawing/2014/main" id="{0B69824D-FF19-4C9C-B911-6F8917A0D87D}"/>
            </a:ext>
          </a:extLst>
        </xdr:cNvPr>
        <xdr:cNvPicPr>
          <a:picLocks noChangeAspect="1"/>
        </xdr:cNvPicPr>
      </xdr:nvPicPr>
      <xdr:blipFill>
        <a:blip xmlns:r="http://schemas.openxmlformats.org/officeDocument/2006/relationships" r:embed="rId153"/>
        <a:stretch>
          <a:fillRect/>
        </a:stretch>
      </xdr:blipFill>
      <xdr:spPr>
        <a:xfrm>
          <a:off x="11457176" y="158577340"/>
          <a:ext cx="527831" cy="978134"/>
        </a:xfrm>
        <a:prstGeom prst="rect">
          <a:avLst/>
        </a:prstGeom>
      </xdr:spPr>
    </xdr:pic>
    <xdr:clientData/>
  </xdr:oneCellAnchor>
  <xdr:oneCellAnchor>
    <xdr:from>
      <xdr:col>24</xdr:col>
      <xdr:colOff>108857</xdr:colOff>
      <xdr:row>799</xdr:row>
      <xdr:rowOff>236137</xdr:rowOff>
    </xdr:from>
    <xdr:ext cx="1944952" cy="3244682"/>
    <xdr:pic>
      <xdr:nvPicPr>
        <xdr:cNvPr id="513" name="Kép 512">
          <a:extLst>
            <a:ext uri="{FF2B5EF4-FFF2-40B4-BE49-F238E27FC236}">
              <a16:creationId xmlns:a16="http://schemas.microsoft.com/office/drawing/2014/main" id="{780B253E-401F-441F-801D-D51FC5E06F9B}"/>
            </a:ext>
          </a:extLst>
        </xdr:cNvPr>
        <xdr:cNvPicPr>
          <a:picLocks noChangeAspect="1"/>
        </xdr:cNvPicPr>
      </xdr:nvPicPr>
      <xdr:blipFill>
        <a:blip xmlns:r="http://schemas.openxmlformats.org/officeDocument/2006/relationships" r:embed="rId154"/>
        <a:stretch>
          <a:fillRect/>
        </a:stretch>
      </xdr:blipFill>
      <xdr:spPr>
        <a:xfrm>
          <a:off x="108857" y="158799870"/>
          <a:ext cx="1944952" cy="3244682"/>
        </a:xfrm>
        <a:prstGeom prst="rect">
          <a:avLst/>
        </a:prstGeom>
      </xdr:spPr>
    </xdr:pic>
    <xdr:clientData/>
  </xdr:oneCellAnchor>
  <xdr:oneCellAnchor>
    <xdr:from>
      <xdr:col>16</xdr:col>
      <xdr:colOff>117829</xdr:colOff>
      <xdr:row>798</xdr:row>
      <xdr:rowOff>25164</xdr:rowOff>
    </xdr:from>
    <xdr:ext cx="1926665" cy="3420842"/>
    <xdr:pic>
      <xdr:nvPicPr>
        <xdr:cNvPr id="514" name="Kép 513">
          <a:extLst>
            <a:ext uri="{FF2B5EF4-FFF2-40B4-BE49-F238E27FC236}">
              <a16:creationId xmlns:a16="http://schemas.microsoft.com/office/drawing/2014/main" id="{2ADAAFD0-7FAE-4DD5-BE6B-EF0FE260CAF9}"/>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117829" y="173641635"/>
          <a:ext cx="1926665" cy="3420842"/>
        </a:xfrm>
        <a:prstGeom prst="rect">
          <a:avLst/>
        </a:prstGeom>
      </xdr:spPr>
    </xdr:pic>
    <xdr:clientData fLocksWithSheet="0"/>
  </xdr:oneCellAnchor>
  <xdr:oneCellAnchor>
    <xdr:from>
      <xdr:col>8</xdr:col>
      <xdr:colOff>178253</xdr:colOff>
      <xdr:row>800</xdr:row>
      <xdr:rowOff>80363</xdr:rowOff>
    </xdr:from>
    <xdr:ext cx="1809750" cy="2875767"/>
    <xdr:pic>
      <xdr:nvPicPr>
        <xdr:cNvPr id="516" name="Kép 515">
          <a:extLst>
            <a:ext uri="{FF2B5EF4-FFF2-40B4-BE49-F238E27FC236}">
              <a16:creationId xmlns:a16="http://schemas.microsoft.com/office/drawing/2014/main" id="{B92446E0-4246-44F1-929F-5D0DBFD77B35}"/>
            </a:ext>
          </a:extLst>
        </xdr:cNvPr>
        <xdr:cNvPicPr>
          <a:picLocks noChangeAspect="1"/>
        </xdr:cNvPicPr>
      </xdr:nvPicPr>
      <xdr:blipFill>
        <a:blip xmlns:r="http://schemas.openxmlformats.org/officeDocument/2006/relationships" r:embed="rId156"/>
        <a:stretch>
          <a:fillRect/>
        </a:stretch>
      </xdr:blipFill>
      <xdr:spPr>
        <a:xfrm>
          <a:off x="10185853" y="154597030"/>
          <a:ext cx="1809750" cy="2875767"/>
        </a:xfrm>
        <a:prstGeom prst="rect">
          <a:avLst/>
        </a:prstGeom>
      </xdr:spPr>
    </xdr:pic>
    <xdr:clientData fLocksWithSheet="0"/>
  </xdr:oneCellAnchor>
  <xdr:oneCellAnchor>
    <xdr:from>
      <xdr:col>0</xdr:col>
      <xdr:colOff>187616</xdr:colOff>
      <xdr:row>886</xdr:row>
      <xdr:rowOff>119439</xdr:rowOff>
    </xdr:from>
    <xdr:ext cx="1808102" cy="2770157"/>
    <xdr:pic>
      <xdr:nvPicPr>
        <xdr:cNvPr id="518" name="Kép 517">
          <a:extLst>
            <a:ext uri="{FF2B5EF4-FFF2-40B4-BE49-F238E27FC236}">
              <a16:creationId xmlns:a16="http://schemas.microsoft.com/office/drawing/2014/main" id="{943BD730-C272-4569-B95D-01A8ADFDCAEF}"/>
            </a:ext>
          </a:extLst>
        </xdr:cNvPr>
        <xdr:cNvPicPr>
          <a:picLocks noChangeAspect="1"/>
        </xdr:cNvPicPr>
      </xdr:nvPicPr>
      <xdr:blipFill>
        <a:blip xmlns:r="http://schemas.openxmlformats.org/officeDocument/2006/relationships" r:embed="rId157"/>
        <a:stretch>
          <a:fillRect/>
        </a:stretch>
      </xdr:blipFill>
      <xdr:spPr>
        <a:xfrm>
          <a:off x="5199883" y="163847839"/>
          <a:ext cx="1808102" cy="2770157"/>
        </a:xfrm>
        <a:prstGeom prst="rect">
          <a:avLst/>
        </a:prstGeom>
      </xdr:spPr>
    </xdr:pic>
    <xdr:clientData/>
  </xdr:oneCellAnchor>
  <xdr:oneCellAnchor>
    <xdr:from>
      <xdr:col>0</xdr:col>
      <xdr:colOff>1251857</xdr:colOff>
      <xdr:row>883</xdr:row>
      <xdr:rowOff>6712</xdr:rowOff>
    </xdr:from>
    <xdr:ext cx="796314" cy="1380689"/>
    <xdr:pic>
      <xdr:nvPicPr>
        <xdr:cNvPr id="525" name="Kép 524">
          <a:extLst>
            <a:ext uri="{FF2B5EF4-FFF2-40B4-BE49-F238E27FC236}">
              <a16:creationId xmlns:a16="http://schemas.microsoft.com/office/drawing/2014/main" id="{442D24E6-54F7-4E27-B20B-2E941F837465}"/>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6264124" y="162973112"/>
          <a:ext cx="796314" cy="1380689"/>
        </a:xfrm>
        <a:prstGeom prst="rect">
          <a:avLst/>
        </a:prstGeom>
      </xdr:spPr>
    </xdr:pic>
    <xdr:clientData/>
  </xdr:oneCellAnchor>
  <xdr:oneCellAnchor>
    <xdr:from>
      <xdr:col>8</xdr:col>
      <xdr:colOff>188596</xdr:colOff>
      <xdr:row>885</xdr:row>
      <xdr:rowOff>110763</xdr:rowOff>
    </xdr:from>
    <xdr:ext cx="1866084" cy="2768487"/>
    <xdr:pic>
      <xdr:nvPicPr>
        <xdr:cNvPr id="527" name="Kép 526">
          <a:extLst>
            <a:ext uri="{FF2B5EF4-FFF2-40B4-BE49-F238E27FC236}">
              <a16:creationId xmlns:a16="http://schemas.microsoft.com/office/drawing/2014/main" id="{333D4396-32C7-44A3-8151-1A209756FCF1}"/>
            </a:ext>
          </a:extLst>
        </xdr:cNvPr>
        <xdr:cNvPicPr>
          <a:picLocks noChangeAspect="1"/>
        </xdr:cNvPicPr>
      </xdr:nvPicPr>
      <xdr:blipFill>
        <a:blip xmlns:r="http://schemas.openxmlformats.org/officeDocument/2006/relationships" r:embed="rId159"/>
        <a:stretch>
          <a:fillRect/>
        </a:stretch>
      </xdr:blipFill>
      <xdr:spPr>
        <a:xfrm>
          <a:off x="15191529" y="167869296"/>
          <a:ext cx="1866084" cy="2768487"/>
        </a:xfrm>
        <a:prstGeom prst="rect">
          <a:avLst/>
        </a:prstGeom>
      </xdr:spPr>
    </xdr:pic>
    <xdr:clientData/>
  </xdr:oneCellAnchor>
  <xdr:oneCellAnchor>
    <xdr:from>
      <xdr:col>13</xdr:col>
      <xdr:colOff>178583</xdr:colOff>
      <xdr:row>892</xdr:row>
      <xdr:rowOff>1663396</xdr:rowOff>
    </xdr:from>
    <xdr:ext cx="872568" cy="268459"/>
    <xdr:pic>
      <xdr:nvPicPr>
        <xdr:cNvPr id="531" name="Kép 530">
          <a:extLst>
            <a:ext uri="{FF2B5EF4-FFF2-40B4-BE49-F238E27FC236}">
              <a16:creationId xmlns:a16="http://schemas.microsoft.com/office/drawing/2014/main" id="{88910BD0-C0BC-4486-8DD6-4677B8329535}"/>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8940716" y="170691929"/>
          <a:ext cx="872568" cy="268459"/>
        </a:xfrm>
        <a:prstGeom prst="rect">
          <a:avLst/>
        </a:prstGeom>
      </xdr:spPr>
    </xdr:pic>
    <xdr:clientData/>
  </xdr:oneCellAnchor>
  <xdr:twoCellAnchor>
    <xdr:from>
      <xdr:col>0</xdr:col>
      <xdr:colOff>95250</xdr:colOff>
      <xdr:row>195</xdr:row>
      <xdr:rowOff>581025</xdr:rowOff>
    </xdr:from>
    <xdr:to>
      <xdr:col>0</xdr:col>
      <xdr:colOff>609600</xdr:colOff>
      <xdr:row>195</xdr:row>
      <xdr:rowOff>581025</xdr:rowOff>
    </xdr:to>
    <xdr:pic>
      <xdr:nvPicPr>
        <xdr:cNvPr id="2" name="Kép 10">
          <a:extLst>
            <a:ext uri="{FF2B5EF4-FFF2-40B4-BE49-F238E27FC236}">
              <a16:creationId xmlns:a16="http://schemas.microsoft.com/office/drawing/2014/main" id="{9888FBBB-18BC-4199-8D7C-554838FEAA37}"/>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195</xdr:row>
      <xdr:rowOff>581025</xdr:rowOff>
    </xdr:from>
    <xdr:to>
      <xdr:col>0</xdr:col>
      <xdr:colOff>609600</xdr:colOff>
      <xdr:row>195</xdr:row>
      <xdr:rowOff>581025</xdr:rowOff>
    </xdr:to>
    <xdr:pic>
      <xdr:nvPicPr>
        <xdr:cNvPr id="5" name="Kép 4">
          <a:extLst>
            <a:ext uri="{FF2B5EF4-FFF2-40B4-BE49-F238E27FC236}">
              <a16:creationId xmlns:a16="http://schemas.microsoft.com/office/drawing/2014/main" id="{5B53F4A8-2653-47D3-98B7-C087BF58903D}"/>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195</xdr:row>
      <xdr:rowOff>581025</xdr:rowOff>
    </xdr:from>
    <xdr:to>
      <xdr:col>0</xdr:col>
      <xdr:colOff>609600</xdr:colOff>
      <xdr:row>195</xdr:row>
      <xdr:rowOff>581025</xdr:rowOff>
    </xdr:to>
    <xdr:pic>
      <xdr:nvPicPr>
        <xdr:cNvPr id="6" name="Kép 10">
          <a:extLst>
            <a:ext uri="{FF2B5EF4-FFF2-40B4-BE49-F238E27FC236}">
              <a16:creationId xmlns:a16="http://schemas.microsoft.com/office/drawing/2014/main" id="{3205B42F-3DEB-4C55-B79B-A671ED287FE4}"/>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195</xdr:row>
      <xdr:rowOff>581025</xdr:rowOff>
    </xdr:from>
    <xdr:to>
      <xdr:col>0</xdr:col>
      <xdr:colOff>609600</xdr:colOff>
      <xdr:row>195</xdr:row>
      <xdr:rowOff>581025</xdr:rowOff>
    </xdr:to>
    <xdr:pic>
      <xdr:nvPicPr>
        <xdr:cNvPr id="7" name="Kép 10">
          <a:extLst>
            <a:ext uri="{FF2B5EF4-FFF2-40B4-BE49-F238E27FC236}">
              <a16:creationId xmlns:a16="http://schemas.microsoft.com/office/drawing/2014/main" id="{ED8DC5EF-AEB2-4589-A6CC-A0850EA9F0CF}"/>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195</xdr:row>
      <xdr:rowOff>581025</xdr:rowOff>
    </xdr:from>
    <xdr:ext cx="514350" cy="0"/>
    <xdr:pic>
      <xdr:nvPicPr>
        <xdr:cNvPr id="12" name="Kép 10">
          <a:extLst>
            <a:ext uri="{FF2B5EF4-FFF2-40B4-BE49-F238E27FC236}">
              <a16:creationId xmlns:a16="http://schemas.microsoft.com/office/drawing/2014/main" id="{EB07049A-6910-49E0-9FB7-401402F8AC36}"/>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195</xdr:row>
      <xdr:rowOff>581025</xdr:rowOff>
    </xdr:from>
    <xdr:ext cx="514350" cy="0"/>
    <xdr:pic>
      <xdr:nvPicPr>
        <xdr:cNvPr id="15" name="Kép 14">
          <a:extLst>
            <a:ext uri="{FF2B5EF4-FFF2-40B4-BE49-F238E27FC236}">
              <a16:creationId xmlns:a16="http://schemas.microsoft.com/office/drawing/2014/main" id="{EFDFD456-2173-4AA9-9F15-7F46D67389E8}"/>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195</xdr:row>
      <xdr:rowOff>581025</xdr:rowOff>
    </xdr:from>
    <xdr:ext cx="514350" cy="0"/>
    <xdr:pic>
      <xdr:nvPicPr>
        <xdr:cNvPr id="22" name="Kép 10">
          <a:extLst>
            <a:ext uri="{FF2B5EF4-FFF2-40B4-BE49-F238E27FC236}">
              <a16:creationId xmlns:a16="http://schemas.microsoft.com/office/drawing/2014/main" id="{9ADEC569-BDBB-4C1D-B59B-E818ADC12ECA}"/>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195</xdr:row>
      <xdr:rowOff>581025</xdr:rowOff>
    </xdr:from>
    <xdr:ext cx="514350" cy="0"/>
    <xdr:pic>
      <xdr:nvPicPr>
        <xdr:cNvPr id="23" name="Kép 22">
          <a:extLst>
            <a:ext uri="{FF2B5EF4-FFF2-40B4-BE49-F238E27FC236}">
              <a16:creationId xmlns:a16="http://schemas.microsoft.com/office/drawing/2014/main" id="{4B1F774F-78F3-483B-ACCB-D642DBA4C73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700</xdr:row>
      <xdr:rowOff>581025</xdr:rowOff>
    </xdr:from>
    <xdr:to>
      <xdr:col>0</xdr:col>
      <xdr:colOff>609600</xdr:colOff>
      <xdr:row>700</xdr:row>
      <xdr:rowOff>581025</xdr:rowOff>
    </xdr:to>
    <xdr:pic>
      <xdr:nvPicPr>
        <xdr:cNvPr id="162" name="Kép 10">
          <a:extLst>
            <a:ext uri="{FF2B5EF4-FFF2-40B4-BE49-F238E27FC236}">
              <a16:creationId xmlns:a16="http://schemas.microsoft.com/office/drawing/2014/main" id="{F76944CB-4EB3-4C92-96B0-3074E927C789}"/>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700</xdr:row>
      <xdr:rowOff>581025</xdr:rowOff>
    </xdr:from>
    <xdr:to>
      <xdr:col>0</xdr:col>
      <xdr:colOff>609600</xdr:colOff>
      <xdr:row>700</xdr:row>
      <xdr:rowOff>581025</xdr:rowOff>
    </xdr:to>
    <xdr:pic>
      <xdr:nvPicPr>
        <xdr:cNvPr id="163" name="Kép 162">
          <a:extLst>
            <a:ext uri="{FF2B5EF4-FFF2-40B4-BE49-F238E27FC236}">
              <a16:creationId xmlns:a16="http://schemas.microsoft.com/office/drawing/2014/main" id="{5EEF31F1-E44D-4CAA-94D4-A30D337E1A21}"/>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700</xdr:row>
      <xdr:rowOff>581025</xdr:rowOff>
    </xdr:from>
    <xdr:to>
      <xdr:col>0</xdr:col>
      <xdr:colOff>609600</xdr:colOff>
      <xdr:row>700</xdr:row>
      <xdr:rowOff>581025</xdr:rowOff>
    </xdr:to>
    <xdr:pic>
      <xdr:nvPicPr>
        <xdr:cNvPr id="164" name="Kép 10">
          <a:extLst>
            <a:ext uri="{FF2B5EF4-FFF2-40B4-BE49-F238E27FC236}">
              <a16:creationId xmlns:a16="http://schemas.microsoft.com/office/drawing/2014/main" id="{4A47BE67-7C45-4C11-A5EB-22317C2E6E7F}"/>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700</xdr:row>
      <xdr:rowOff>581025</xdr:rowOff>
    </xdr:from>
    <xdr:to>
      <xdr:col>0</xdr:col>
      <xdr:colOff>609600</xdr:colOff>
      <xdr:row>700</xdr:row>
      <xdr:rowOff>581025</xdr:rowOff>
    </xdr:to>
    <xdr:pic>
      <xdr:nvPicPr>
        <xdr:cNvPr id="165" name="Kép 10">
          <a:extLst>
            <a:ext uri="{FF2B5EF4-FFF2-40B4-BE49-F238E27FC236}">
              <a16:creationId xmlns:a16="http://schemas.microsoft.com/office/drawing/2014/main" id="{5935665A-6172-4EB4-9056-7714CA1BD55E}"/>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700</xdr:row>
      <xdr:rowOff>581025</xdr:rowOff>
    </xdr:from>
    <xdr:ext cx="514350" cy="0"/>
    <xdr:pic>
      <xdr:nvPicPr>
        <xdr:cNvPr id="166" name="Kép 10">
          <a:extLst>
            <a:ext uri="{FF2B5EF4-FFF2-40B4-BE49-F238E27FC236}">
              <a16:creationId xmlns:a16="http://schemas.microsoft.com/office/drawing/2014/main" id="{1D7FF98F-40E5-4FC9-B3A8-9F905F250819}"/>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700</xdr:row>
      <xdr:rowOff>581025</xdr:rowOff>
    </xdr:from>
    <xdr:ext cx="514350" cy="0"/>
    <xdr:pic>
      <xdr:nvPicPr>
        <xdr:cNvPr id="167" name="Kép 166">
          <a:extLst>
            <a:ext uri="{FF2B5EF4-FFF2-40B4-BE49-F238E27FC236}">
              <a16:creationId xmlns:a16="http://schemas.microsoft.com/office/drawing/2014/main" id="{93837A86-4C45-49E6-811F-4841A8E46172}"/>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700</xdr:row>
      <xdr:rowOff>581025</xdr:rowOff>
    </xdr:from>
    <xdr:ext cx="514350" cy="0"/>
    <xdr:pic>
      <xdr:nvPicPr>
        <xdr:cNvPr id="168" name="Kép 10">
          <a:extLst>
            <a:ext uri="{FF2B5EF4-FFF2-40B4-BE49-F238E27FC236}">
              <a16:creationId xmlns:a16="http://schemas.microsoft.com/office/drawing/2014/main" id="{7C3C217F-848C-461B-916A-9DFADEBFEB85}"/>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700</xdr:row>
      <xdr:rowOff>581025</xdr:rowOff>
    </xdr:from>
    <xdr:ext cx="514350" cy="0"/>
    <xdr:pic>
      <xdr:nvPicPr>
        <xdr:cNvPr id="173" name="Kép 172">
          <a:extLst>
            <a:ext uri="{FF2B5EF4-FFF2-40B4-BE49-F238E27FC236}">
              <a16:creationId xmlns:a16="http://schemas.microsoft.com/office/drawing/2014/main" id="{0CBB8D75-A42A-47D2-916A-D7DE6013D51A}"/>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320412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209176</xdr:colOff>
      <xdr:row>691</xdr:row>
      <xdr:rowOff>84666</xdr:rowOff>
    </xdr:from>
    <xdr:ext cx="1716325" cy="2912534"/>
    <xdr:pic>
      <xdr:nvPicPr>
        <xdr:cNvPr id="226" name="Kép 225">
          <a:extLst>
            <a:ext uri="{FF2B5EF4-FFF2-40B4-BE49-F238E27FC236}">
              <a16:creationId xmlns:a16="http://schemas.microsoft.com/office/drawing/2014/main" id="{A84DE858-623F-4EC6-9197-18AD957EA327}"/>
            </a:ext>
          </a:extLst>
        </xdr:cNvPr>
        <xdr:cNvPicPr>
          <a:picLocks noChangeAspect="1" noChangeArrowheads="1"/>
        </xdr:cNvPicPr>
      </xdr:nvPicPr>
      <xdr:blipFill rotWithShape="1">
        <a:blip xmlns:r="http://schemas.openxmlformats.org/officeDocument/2006/relationships" r:embed="rId160">
          <a:extLst>
            <a:ext uri="{28A0092B-C50C-407E-A947-70E740481C1C}">
              <a14:useLocalDpi xmlns:a14="http://schemas.microsoft.com/office/drawing/2010/main" val="0"/>
            </a:ext>
          </a:extLst>
        </a:blip>
        <a:srcRect l="13188" t="3556" r="6883" b="2266"/>
        <a:stretch/>
      </xdr:blipFill>
      <xdr:spPr bwMode="auto">
        <a:xfrm>
          <a:off x="209176" y="145783548"/>
          <a:ext cx="1716325" cy="2912534"/>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oneCellAnchor>
  <xdr:twoCellAnchor>
    <xdr:from>
      <xdr:col>8</xdr:col>
      <xdr:colOff>95250</xdr:colOff>
      <xdr:row>195</xdr:row>
      <xdr:rowOff>581025</xdr:rowOff>
    </xdr:from>
    <xdr:to>
      <xdr:col>8</xdr:col>
      <xdr:colOff>609600</xdr:colOff>
      <xdr:row>195</xdr:row>
      <xdr:rowOff>581025</xdr:rowOff>
    </xdr:to>
    <xdr:pic>
      <xdr:nvPicPr>
        <xdr:cNvPr id="227" name="Kép 10">
          <a:extLst>
            <a:ext uri="{FF2B5EF4-FFF2-40B4-BE49-F238E27FC236}">
              <a16:creationId xmlns:a16="http://schemas.microsoft.com/office/drawing/2014/main" id="{99EE0D07-11D6-46E8-8569-CA90E6413DDD}"/>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348938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195</xdr:row>
      <xdr:rowOff>581025</xdr:rowOff>
    </xdr:from>
    <xdr:to>
      <xdr:col>8</xdr:col>
      <xdr:colOff>609600</xdr:colOff>
      <xdr:row>195</xdr:row>
      <xdr:rowOff>581025</xdr:rowOff>
    </xdr:to>
    <xdr:pic>
      <xdr:nvPicPr>
        <xdr:cNvPr id="228" name="Kép 227">
          <a:extLst>
            <a:ext uri="{FF2B5EF4-FFF2-40B4-BE49-F238E27FC236}">
              <a16:creationId xmlns:a16="http://schemas.microsoft.com/office/drawing/2014/main" id="{DB3AB81E-A19A-4588-89CB-85951DC8357B}"/>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348938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195</xdr:row>
      <xdr:rowOff>581025</xdr:rowOff>
    </xdr:from>
    <xdr:to>
      <xdr:col>8</xdr:col>
      <xdr:colOff>609600</xdr:colOff>
      <xdr:row>195</xdr:row>
      <xdr:rowOff>581025</xdr:rowOff>
    </xdr:to>
    <xdr:pic>
      <xdr:nvPicPr>
        <xdr:cNvPr id="229" name="Kép 10">
          <a:extLst>
            <a:ext uri="{FF2B5EF4-FFF2-40B4-BE49-F238E27FC236}">
              <a16:creationId xmlns:a16="http://schemas.microsoft.com/office/drawing/2014/main" id="{E3FC5277-7380-4412-A066-960FED468305}"/>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348938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195</xdr:row>
      <xdr:rowOff>581025</xdr:rowOff>
    </xdr:from>
    <xdr:to>
      <xdr:col>8</xdr:col>
      <xdr:colOff>609600</xdr:colOff>
      <xdr:row>195</xdr:row>
      <xdr:rowOff>581025</xdr:rowOff>
    </xdr:to>
    <xdr:pic>
      <xdr:nvPicPr>
        <xdr:cNvPr id="230" name="Kép 10">
          <a:extLst>
            <a:ext uri="{FF2B5EF4-FFF2-40B4-BE49-F238E27FC236}">
              <a16:creationId xmlns:a16="http://schemas.microsoft.com/office/drawing/2014/main" id="{F71E272D-FB6E-4CCB-AB81-DFB011A213ED}"/>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348938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195</xdr:row>
      <xdr:rowOff>581025</xdr:rowOff>
    </xdr:from>
    <xdr:ext cx="514350" cy="0"/>
    <xdr:pic>
      <xdr:nvPicPr>
        <xdr:cNvPr id="231" name="Kép 10">
          <a:extLst>
            <a:ext uri="{FF2B5EF4-FFF2-40B4-BE49-F238E27FC236}">
              <a16:creationId xmlns:a16="http://schemas.microsoft.com/office/drawing/2014/main" id="{8C101713-AAA3-4F43-8983-1AA20A113C39}"/>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348938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195</xdr:row>
      <xdr:rowOff>581025</xdr:rowOff>
    </xdr:from>
    <xdr:ext cx="514350" cy="0"/>
    <xdr:pic>
      <xdr:nvPicPr>
        <xdr:cNvPr id="232" name="Kép 231">
          <a:extLst>
            <a:ext uri="{FF2B5EF4-FFF2-40B4-BE49-F238E27FC236}">
              <a16:creationId xmlns:a16="http://schemas.microsoft.com/office/drawing/2014/main" id="{7D18BD16-278B-4ECF-B224-4745AA39924F}"/>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348938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195</xdr:row>
      <xdr:rowOff>581025</xdr:rowOff>
    </xdr:from>
    <xdr:ext cx="514350" cy="0"/>
    <xdr:pic>
      <xdr:nvPicPr>
        <xdr:cNvPr id="233" name="Kép 10">
          <a:extLst>
            <a:ext uri="{FF2B5EF4-FFF2-40B4-BE49-F238E27FC236}">
              <a16:creationId xmlns:a16="http://schemas.microsoft.com/office/drawing/2014/main" id="{EFD90679-0AD8-4D2D-9F66-01CABD9E87D2}"/>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348938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195</xdr:row>
      <xdr:rowOff>581025</xdr:rowOff>
    </xdr:from>
    <xdr:ext cx="514350" cy="0"/>
    <xdr:pic>
      <xdr:nvPicPr>
        <xdr:cNvPr id="234" name="Kép 233">
          <a:extLst>
            <a:ext uri="{FF2B5EF4-FFF2-40B4-BE49-F238E27FC236}">
              <a16:creationId xmlns:a16="http://schemas.microsoft.com/office/drawing/2014/main" id="{DACBFAF9-D746-4CEF-ABDD-7E901EACF0D1}"/>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348938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229810</xdr:colOff>
      <xdr:row>544</xdr:row>
      <xdr:rowOff>526449</xdr:rowOff>
    </xdr:from>
    <xdr:ext cx="1415142" cy="1991484"/>
    <xdr:pic>
      <xdr:nvPicPr>
        <xdr:cNvPr id="269" name="Kép 268">
          <a:extLst>
            <a:ext uri="{FF2B5EF4-FFF2-40B4-BE49-F238E27FC236}">
              <a16:creationId xmlns:a16="http://schemas.microsoft.com/office/drawing/2014/main" id="{42F0B82A-10F1-4E6E-9597-F08BC90C8268}"/>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229810" y="114814354"/>
          <a:ext cx="1415142" cy="1991484"/>
        </a:xfrm>
        <a:prstGeom prst="rect">
          <a:avLst/>
        </a:prstGeom>
      </xdr:spPr>
    </xdr:pic>
    <xdr:clientData/>
  </xdr:oneCellAnchor>
  <xdr:oneCellAnchor>
    <xdr:from>
      <xdr:col>0</xdr:col>
      <xdr:colOff>1340089</xdr:colOff>
      <xdr:row>544</xdr:row>
      <xdr:rowOff>254000</xdr:rowOff>
    </xdr:from>
    <xdr:ext cx="562592" cy="907654"/>
    <xdr:pic>
      <xdr:nvPicPr>
        <xdr:cNvPr id="277" name="Kép 276">
          <a:extLst>
            <a:ext uri="{FF2B5EF4-FFF2-40B4-BE49-F238E27FC236}">
              <a16:creationId xmlns:a16="http://schemas.microsoft.com/office/drawing/2014/main" id="{1F1104C7-016D-4A88-B3BB-0280FF623157}"/>
            </a:ext>
          </a:extLst>
        </xdr:cNvPr>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1340089" y="114541905"/>
          <a:ext cx="562592" cy="907654"/>
        </a:xfrm>
        <a:prstGeom prst="rect">
          <a:avLst/>
        </a:prstGeom>
      </xdr:spPr>
    </xdr:pic>
    <xdr:clientData/>
  </xdr:oneCellAnchor>
  <xdr:oneCellAnchor>
    <xdr:from>
      <xdr:col>2</xdr:col>
      <xdr:colOff>398787</xdr:colOff>
      <xdr:row>544</xdr:row>
      <xdr:rowOff>300604</xdr:rowOff>
    </xdr:from>
    <xdr:ext cx="1363584" cy="2249714"/>
    <xdr:pic>
      <xdr:nvPicPr>
        <xdr:cNvPr id="279" name="Kép 278">
          <a:extLst>
            <a:ext uri="{FF2B5EF4-FFF2-40B4-BE49-F238E27FC236}">
              <a16:creationId xmlns:a16="http://schemas.microsoft.com/office/drawing/2014/main" id="{050CE71E-7DC3-457A-8875-BFCB14EA4343}"/>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3301111" y="114757486"/>
          <a:ext cx="1363584" cy="2249714"/>
        </a:xfrm>
        <a:prstGeom prst="rect">
          <a:avLst/>
        </a:prstGeom>
      </xdr:spPr>
    </xdr:pic>
    <xdr:clientData/>
  </xdr:oneCellAnchor>
  <xdr:twoCellAnchor editAs="oneCell">
    <xdr:from>
      <xdr:col>8</xdr:col>
      <xdr:colOff>495905</xdr:colOff>
      <xdr:row>544</xdr:row>
      <xdr:rowOff>374953</xdr:rowOff>
    </xdr:from>
    <xdr:to>
      <xdr:col>8</xdr:col>
      <xdr:colOff>1787266</xdr:colOff>
      <xdr:row>544</xdr:row>
      <xdr:rowOff>2441969</xdr:rowOff>
    </xdr:to>
    <xdr:pic>
      <xdr:nvPicPr>
        <xdr:cNvPr id="285" name="Kép 284">
          <a:extLst>
            <a:ext uri="{FF2B5EF4-FFF2-40B4-BE49-F238E27FC236}">
              <a16:creationId xmlns:a16="http://schemas.microsoft.com/office/drawing/2014/main" id="{42D473B0-BF6D-4E3B-B13A-40B257EE26D0}"/>
            </a:ext>
          </a:extLst>
        </xdr:cNvPr>
        <xdr:cNvPicPr>
          <a:picLocks noChangeAspect="1"/>
        </xdr:cNvPicPr>
      </xdr:nvPicPr>
      <xdr:blipFill>
        <a:blip xmlns:r="http://schemas.openxmlformats.org/officeDocument/2006/relationships" r:embed="rId164"/>
        <a:stretch>
          <a:fillRect/>
        </a:stretch>
      </xdr:blipFill>
      <xdr:spPr>
        <a:xfrm>
          <a:off x="5527524" y="114662858"/>
          <a:ext cx="1281836" cy="2074636"/>
        </a:xfrm>
        <a:prstGeom prst="rect">
          <a:avLst/>
        </a:prstGeom>
      </xdr:spPr>
    </xdr:pic>
    <xdr:clientData/>
  </xdr:twoCellAnchor>
  <xdr:oneCellAnchor>
    <xdr:from>
      <xdr:col>2</xdr:col>
      <xdr:colOff>87546</xdr:colOff>
      <xdr:row>691</xdr:row>
      <xdr:rowOff>295234</xdr:rowOff>
    </xdr:from>
    <xdr:ext cx="1717444" cy="2795094"/>
    <xdr:pic>
      <xdr:nvPicPr>
        <xdr:cNvPr id="25" name="Kép 24">
          <a:extLst>
            <a:ext uri="{FF2B5EF4-FFF2-40B4-BE49-F238E27FC236}">
              <a16:creationId xmlns:a16="http://schemas.microsoft.com/office/drawing/2014/main" id="{86CEFE63-1503-432D-BB8E-450B70B45419}"/>
            </a:ext>
          </a:extLst>
        </xdr:cNvPr>
        <xdr:cNvPicPr>
          <a:picLocks noChangeAspect="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2992671" y="152528547"/>
          <a:ext cx="1717444" cy="2795094"/>
        </a:xfrm>
        <a:prstGeom prst="rect">
          <a:avLst/>
        </a:prstGeom>
      </xdr:spPr>
    </xdr:pic>
    <xdr:clientData/>
  </xdr:oneCellAnchor>
  <xdr:twoCellAnchor editAs="oneCell">
    <xdr:from>
      <xdr:col>0</xdr:col>
      <xdr:colOff>191517</xdr:colOff>
      <xdr:row>82</xdr:row>
      <xdr:rowOff>340379</xdr:rowOff>
    </xdr:from>
    <xdr:to>
      <xdr:col>0</xdr:col>
      <xdr:colOff>1862435</xdr:colOff>
      <xdr:row>82</xdr:row>
      <xdr:rowOff>2557233</xdr:rowOff>
    </xdr:to>
    <xdr:pic>
      <xdr:nvPicPr>
        <xdr:cNvPr id="133" name="Kép 132">
          <a:extLst>
            <a:ext uri="{FF2B5EF4-FFF2-40B4-BE49-F238E27FC236}">
              <a16:creationId xmlns:a16="http://schemas.microsoft.com/office/drawing/2014/main" id="{294808E8-89B7-5E70-EF8A-DD5F9F39EE39}"/>
            </a:ext>
          </a:extLst>
        </xdr:cNvPr>
        <xdr:cNvPicPr>
          <a:picLocks noChangeAspect="1" noChangeArrowheads="1"/>
        </xdr:cNvPicPr>
      </xdr:nvPicPr>
      <xdr:blipFill rotWithShape="1">
        <a:blip xmlns:r="http://schemas.openxmlformats.org/officeDocument/2006/relationships" r:embed="rId166" cstate="print">
          <a:extLst>
            <a:ext uri="{28A0092B-C50C-407E-A947-70E740481C1C}">
              <a14:useLocalDpi xmlns:a14="http://schemas.microsoft.com/office/drawing/2010/main" val="0"/>
            </a:ext>
          </a:extLst>
        </a:blip>
        <a:srcRect t="10864"/>
        <a:stretch/>
      </xdr:blipFill>
      <xdr:spPr bwMode="auto">
        <a:xfrm>
          <a:off x="191517" y="14556442"/>
          <a:ext cx="1665203" cy="22187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95250</xdr:colOff>
      <xdr:row>700</xdr:row>
      <xdr:rowOff>581025</xdr:rowOff>
    </xdr:from>
    <xdr:to>
      <xdr:col>8</xdr:col>
      <xdr:colOff>609600</xdr:colOff>
      <xdr:row>700</xdr:row>
      <xdr:rowOff>581025</xdr:rowOff>
    </xdr:to>
    <xdr:pic>
      <xdr:nvPicPr>
        <xdr:cNvPr id="135" name="Kép 10">
          <a:extLst>
            <a:ext uri="{FF2B5EF4-FFF2-40B4-BE49-F238E27FC236}">
              <a16:creationId xmlns:a16="http://schemas.microsoft.com/office/drawing/2014/main" id="{DCF65C58-5012-4911-996E-7F3630A543AD}"/>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353891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700</xdr:row>
      <xdr:rowOff>581025</xdr:rowOff>
    </xdr:from>
    <xdr:to>
      <xdr:col>8</xdr:col>
      <xdr:colOff>609600</xdr:colOff>
      <xdr:row>700</xdr:row>
      <xdr:rowOff>581025</xdr:rowOff>
    </xdr:to>
    <xdr:pic>
      <xdr:nvPicPr>
        <xdr:cNvPr id="139" name="Kép 138">
          <a:extLst>
            <a:ext uri="{FF2B5EF4-FFF2-40B4-BE49-F238E27FC236}">
              <a16:creationId xmlns:a16="http://schemas.microsoft.com/office/drawing/2014/main" id="{102A1DB5-3969-49D3-993E-D0FFF36D985E}"/>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353891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700</xdr:row>
      <xdr:rowOff>581025</xdr:rowOff>
    </xdr:from>
    <xdr:to>
      <xdr:col>8</xdr:col>
      <xdr:colOff>609600</xdr:colOff>
      <xdr:row>700</xdr:row>
      <xdr:rowOff>581025</xdr:rowOff>
    </xdr:to>
    <xdr:pic>
      <xdr:nvPicPr>
        <xdr:cNvPr id="140" name="Kép 10">
          <a:extLst>
            <a:ext uri="{FF2B5EF4-FFF2-40B4-BE49-F238E27FC236}">
              <a16:creationId xmlns:a16="http://schemas.microsoft.com/office/drawing/2014/main" id="{14E2177F-6356-4110-8CA9-7C1B16260095}"/>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353891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700</xdr:row>
      <xdr:rowOff>581025</xdr:rowOff>
    </xdr:from>
    <xdr:to>
      <xdr:col>8</xdr:col>
      <xdr:colOff>609600</xdr:colOff>
      <xdr:row>700</xdr:row>
      <xdr:rowOff>581025</xdr:rowOff>
    </xdr:to>
    <xdr:pic>
      <xdr:nvPicPr>
        <xdr:cNvPr id="161" name="Kép 10">
          <a:extLst>
            <a:ext uri="{FF2B5EF4-FFF2-40B4-BE49-F238E27FC236}">
              <a16:creationId xmlns:a16="http://schemas.microsoft.com/office/drawing/2014/main" id="{F2E4DDAB-6E4C-464E-BAEF-972F210767E3}"/>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353891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700</xdr:row>
      <xdr:rowOff>581025</xdr:rowOff>
    </xdr:from>
    <xdr:ext cx="514350" cy="0"/>
    <xdr:pic>
      <xdr:nvPicPr>
        <xdr:cNvPr id="182" name="Kép 10">
          <a:extLst>
            <a:ext uri="{FF2B5EF4-FFF2-40B4-BE49-F238E27FC236}">
              <a16:creationId xmlns:a16="http://schemas.microsoft.com/office/drawing/2014/main" id="{433870A7-B2EC-4B97-9BE9-04827C6C0237}"/>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353891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700</xdr:row>
      <xdr:rowOff>581025</xdr:rowOff>
    </xdr:from>
    <xdr:ext cx="514350" cy="0"/>
    <xdr:pic>
      <xdr:nvPicPr>
        <xdr:cNvPr id="215" name="Kép 214">
          <a:extLst>
            <a:ext uri="{FF2B5EF4-FFF2-40B4-BE49-F238E27FC236}">
              <a16:creationId xmlns:a16="http://schemas.microsoft.com/office/drawing/2014/main" id="{995F2828-0E39-4477-9DEB-8CA7C547463B}"/>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353891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700</xdr:row>
      <xdr:rowOff>581025</xdr:rowOff>
    </xdr:from>
    <xdr:ext cx="514350" cy="0"/>
    <xdr:pic>
      <xdr:nvPicPr>
        <xdr:cNvPr id="222" name="Kép 10">
          <a:extLst>
            <a:ext uri="{FF2B5EF4-FFF2-40B4-BE49-F238E27FC236}">
              <a16:creationId xmlns:a16="http://schemas.microsoft.com/office/drawing/2014/main" id="{E8178E91-85E2-491A-8E86-A43B4D44B01C}"/>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353891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700</xdr:row>
      <xdr:rowOff>581025</xdr:rowOff>
    </xdr:from>
    <xdr:ext cx="514350" cy="0"/>
    <xdr:pic>
      <xdr:nvPicPr>
        <xdr:cNvPr id="223" name="Kép 222">
          <a:extLst>
            <a:ext uri="{FF2B5EF4-FFF2-40B4-BE49-F238E27FC236}">
              <a16:creationId xmlns:a16="http://schemas.microsoft.com/office/drawing/2014/main" id="{C429A80E-E90D-4284-B029-0495098CFBF4}"/>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353891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54972</xdr:colOff>
      <xdr:row>6</xdr:row>
      <xdr:rowOff>60960</xdr:rowOff>
    </xdr:from>
    <xdr:ext cx="2014965" cy="2626179"/>
    <xdr:pic>
      <xdr:nvPicPr>
        <xdr:cNvPr id="225" name="Kép 224" descr="EPIC (7).jpg">
          <a:extLst>
            <a:ext uri="{FF2B5EF4-FFF2-40B4-BE49-F238E27FC236}">
              <a16:creationId xmlns:a16="http://schemas.microsoft.com/office/drawing/2014/main" id="{0ECF861A-A4D4-4692-B395-8249D071868D}"/>
            </a:ext>
          </a:extLst>
        </xdr:cNvPr>
        <xdr:cNvPicPr>
          <a:picLocks noChangeAspect="1" noChangeArrowheads="1"/>
        </xdr:cNvPicPr>
      </xdr:nvPicPr>
      <xdr:blipFill rotWithShape="1">
        <a:blip xmlns:r="http://schemas.openxmlformats.org/officeDocument/2006/relationships" r:embed="rId167">
          <a:extLst>
            <a:ext uri="{28A0092B-C50C-407E-A947-70E740481C1C}">
              <a14:useLocalDpi xmlns:a14="http://schemas.microsoft.com/office/drawing/2010/main" val="0"/>
            </a:ext>
          </a:extLst>
        </a:blip>
        <a:srcRect l="28117" t="26050" r="29586" b="18235"/>
        <a:stretch/>
      </xdr:blipFill>
      <xdr:spPr bwMode="auto">
        <a:xfrm>
          <a:off x="4939936" y="6116139"/>
          <a:ext cx="2014965" cy="262617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26275</xdr:colOff>
      <xdr:row>17</xdr:row>
      <xdr:rowOff>171548</xdr:rowOff>
    </xdr:from>
    <xdr:to>
      <xdr:col>0</xdr:col>
      <xdr:colOff>1990396</xdr:colOff>
      <xdr:row>26</xdr:row>
      <xdr:rowOff>278737</xdr:rowOff>
    </xdr:to>
    <xdr:pic>
      <xdr:nvPicPr>
        <xdr:cNvPr id="281" name="Kép 280">
          <a:extLst>
            <a:ext uri="{FF2B5EF4-FFF2-40B4-BE49-F238E27FC236}">
              <a16:creationId xmlns:a16="http://schemas.microsoft.com/office/drawing/2014/main" id="{6701307E-760F-4CBE-BF83-A7236EC3913C}"/>
            </a:ext>
          </a:extLst>
        </xdr:cNvPr>
        <xdr:cNvPicPr>
          <a:picLocks noChangeAspect="1"/>
        </xdr:cNvPicPr>
      </xdr:nvPicPr>
      <xdr:blipFill>
        <a:blip xmlns:r="http://schemas.openxmlformats.org/officeDocument/2006/relationships" r:embed="rId168"/>
        <a:stretch>
          <a:fillRect/>
        </a:stretch>
      </xdr:blipFill>
      <xdr:spPr>
        <a:xfrm>
          <a:off x="14626739" y="5709655"/>
          <a:ext cx="1964121" cy="3400118"/>
        </a:xfrm>
        <a:prstGeom prst="rect">
          <a:avLst/>
        </a:prstGeom>
      </xdr:spPr>
    </xdr:pic>
    <xdr:clientData/>
  </xdr:twoCellAnchor>
  <xdr:twoCellAnchor>
    <xdr:from>
      <xdr:col>0</xdr:col>
      <xdr:colOff>1248103</xdr:colOff>
      <xdr:row>16</xdr:row>
      <xdr:rowOff>3267</xdr:rowOff>
    </xdr:from>
    <xdr:to>
      <xdr:col>0</xdr:col>
      <xdr:colOff>2102069</xdr:colOff>
      <xdr:row>22</xdr:row>
      <xdr:rowOff>14778</xdr:rowOff>
    </xdr:to>
    <xdr:pic>
      <xdr:nvPicPr>
        <xdr:cNvPr id="284" name="Kép 283">
          <a:extLst>
            <a:ext uri="{FF2B5EF4-FFF2-40B4-BE49-F238E27FC236}">
              <a16:creationId xmlns:a16="http://schemas.microsoft.com/office/drawing/2014/main" id="{2030F8D4-9ED2-4C7F-8B1C-F4CE579E26AC}"/>
            </a:ext>
          </a:extLst>
        </xdr:cNvPr>
        <xdr:cNvPicPr>
          <a:picLocks noChangeAspect="1" noChangeArrowheads="1"/>
        </xdr:cNvPicPr>
      </xdr:nvPicPr>
      <xdr:blipFill>
        <a:blip xmlns:r="http://schemas.openxmlformats.org/officeDocument/2006/relationships" r:embed="rId169" cstate="print">
          <a:extLst>
            <a:ext uri="{28A0092B-C50C-407E-A947-70E740481C1C}">
              <a14:useLocalDpi xmlns:a14="http://schemas.microsoft.com/office/drawing/2010/main" val="0"/>
            </a:ext>
          </a:extLst>
        </a:blip>
        <a:srcRect/>
        <a:stretch>
          <a:fillRect/>
        </a:stretch>
      </xdr:blipFill>
      <xdr:spPr bwMode="auto">
        <a:xfrm>
          <a:off x="15848567" y="5282838"/>
          <a:ext cx="853966" cy="1372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24</xdr:col>
      <xdr:colOff>38100</xdr:colOff>
      <xdr:row>17</xdr:row>
      <xdr:rowOff>11872</xdr:rowOff>
    </xdr:from>
    <xdr:to>
      <xdr:col>24</xdr:col>
      <xdr:colOff>2089443</xdr:colOff>
      <xdr:row>26</xdr:row>
      <xdr:rowOff>135697</xdr:rowOff>
    </xdr:to>
    <xdr:pic>
      <xdr:nvPicPr>
        <xdr:cNvPr id="287" name="Kép 286">
          <a:extLst>
            <a:ext uri="{FF2B5EF4-FFF2-40B4-BE49-F238E27FC236}">
              <a16:creationId xmlns:a16="http://schemas.microsoft.com/office/drawing/2014/main" id="{0C1BCD6A-D6D7-488E-B738-3067A70DF3E5}"/>
            </a:ext>
          </a:extLst>
        </xdr:cNvPr>
        <xdr:cNvPicPr>
          <a:picLocks noChangeAspect="1"/>
        </xdr:cNvPicPr>
      </xdr:nvPicPr>
      <xdr:blipFill>
        <a:blip xmlns:r="http://schemas.openxmlformats.org/officeDocument/2006/relationships" r:embed="rId170"/>
        <a:stretch>
          <a:fillRect/>
        </a:stretch>
      </xdr:blipFill>
      <xdr:spPr>
        <a:xfrm>
          <a:off x="38100" y="9873698"/>
          <a:ext cx="2051343" cy="3359564"/>
        </a:xfrm>
        <a:prstGeom prst="rect">
          <a:avLst/>
        </a:prstGeom>
      </xdr:spPr>
    </xdr:pic>
    <xdr:clientData/>
  </xdr:twoCellAnchor>
  <xdr:twoCellAnchor>
    <xdr:from>
      <xdr:col>8</xdr:col>
      <xdr:colOff>98372</xdr:colOff>
      <xdr:row>30</xdr:row>
      <xdr:rowOff>206757</xdr:rowOff>
    </xdr:from>
    <xdr:to>
      <xdr:col>8</xdr:col>
      <xdr:colOff>2006026</xdr:colOff>
      <xdr:row>39</xdr:row>
      <xdr:rowOff>14654</xdr:rowOff>
    </xdr:to>
    <xdr:pic>
      <xdr:nvPicPr>
        <xdr:cNvPr id="288" name="Kép 287">
          <a:extLst>
            <a:ext uri="{FF2B5EF4-FFF2-40B4-BE49-F238E27FC236}">
              <a16:creationId xmlns:a16="http://schemas.microsoft.com/office/drawing/2014/main" id="{AFE12D58-DB3D-4B81-9E37-2EBE83584E1D}"/>
            </a:ext>
          </a:extLst>
        </xdr:cNvPr>
        <xdr:cNvPicPr>
          <a:picLocks noChangeAspect="1"/>
        </xdr:cNvPicPr>
      </xdr:nvPicPr>
      <xdr:blipFill>
        <a:blip xmlns:r="http://schemas.openxmlformats.org/officeDocument/2006/relationships" r:embed="rId171"/>
        <a:stretch>
          <a:fillRect/>
        </a:stretch>
      </xdr:blipFill>
      <xdr:spPr>
        <a:xfrm>
          <a:off x="98372" y="10171372"/>
          <a:ext cx="1907654" cy="3105013"/>
        </a:xfrm>
        <a:prstGeom prst="rect">
          <a:avLst/>
        </a:prstGeom>
      </xdr:spPr>
    </xdr:pic>
    <xdr:clientData/>
  </xdr:twoCellAnchor>
  <xdr:oneCellAnchor>
    <xdr:from>
      <xdr:col>5</xdr:col>
      <xdr:colOff>176893</xdr:colOff>
      <xdr:row>12</xdr:row>
      <xdr:rowOff>1646465</xdr:rowOff>
    </xdr:from>
    <xdr:ext cx="865275" cy="283369"/>
    <xdr:pic>
      <xdr:nvPicPr>
        <xdr:cNvPr id="302" name="Kép 301">
          <a:extLst>
            <a:ext uri="{FF2B5EF4-FFF2-40B4-BE49-F238E27FC236}">
              <a16:creationId xmlns:a16="http://schemas.microsoft.com/office/drawing/2014/main" id="{BD8FDDF3-CD5D-4C16-BAA0-627D47B8B3D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8437679" y="13130894"/>
          <a:ext cx="865275" cy="283369"/>
        </a:xfrm>
        <a:prstGeom prst="rect">
          <a:avLst/>
        </a:prstGeom>
      </xdr:spPr>
    </xdr:pic>
    <xdr:clientData/>
  </xdr:oneCellAnchor>
  <xdr:oneCellAnchor>
    <xdr:from>
      <xdr:col>0</xdr:col>
      <xdr:colOff>153887</xdr:colOff>
      <xdr:row>584</xdr:row>
      <xdr:rowOff>41564</xdr:rowOff>
    </xdr:from>
    <xdr:ext cx="1849458" cy="3437564"/>
    <xdr:pic>
      <xdr:nvPicPr>
        <xdr:cNvPr id="325" name="Kép 324">
          <a:extLst>
            <a:ext uri="{FF2B5EF4-FFF2-40B4-BE49-F238E27FC236}">
              <a16:creationId xmlns:a16="http://schemas.microsoft.com/office/drawing/2014/main" id="{DA53E06C-76B3-4DCC-839C-5245F26292DD}"/>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5038851" y="123499171"/>
          <a:ext cx="1849458" cy="3437564"/>
        </a:xfrm>
        <a:prstGeom prst="rect">
          <a:avLst/>
        </a:prstGeom>
      </xdr:spPr>
    </xdr:pic>
    <xdr:clientData/>
  </xdr:oneCellAnchor>
  <xdr:oneCellAnchor>
    <xdr:from>
      <xdr:col>5</xdr:col>
      <xdr:colOff>155594</xdr:colOff>
      <xdr:row>592</xdr:row>
      <xdr:rowOff>1681369</xdr:rowOff>
    </xdr:from>
    <xdr:ext cx="872565" cy="268456"/>
    <xdr:pic>
      <xdr:nvPicPr>
        <xdr:cNvPr id="326" name="Kép 325">
          <a:extLst>
            <a:ext uri="{FF2B5EF4-FFF2-40B4-BE49-F238E27FC236}">
              <a16:creationId xmlns:a16="http://schemas.microsoft.com/office/drawing/2014/main" id="{3BADCD26-043B-4163-8DAE-E61B3AB1F15A}"/>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700880" y="126731012"/>
          <a:ext cx="872565" cy="268456"/>
        </a:xfrm>
        <a:prstGeom prst="rect">
          <a:avLst/>
        </a:prstGeom>
      </xdr:spPr>
    </xdr:pic>
    <xdr:clientData/>
  </xdr:oneCellAnchor>
  <xdr:oneCellAnchor>
    <xdr:from>
      <xdr:col>8</xdr:col>
      <xdr:colOff>106305</xdr:colOff>
      <xdr:row>585</xdr:row>
      <xdr:rowOff>70585</xdr:rowOff>
    </xdr:from>
    <xdr:ext cx="1831036" cy="3208738"/>
    <xdr:pic>
      <xdr:nvPicPr>
        <xdr:cNvPr id="331" name="Kép 330">
          <a:extLst>
            <a:ext uri="{FF2B5EF4-FFF2-40B4-BE49-F238E27FC236}">
              <a16:creationId xmlns:a16="http://schemas.microsoft.com/office/drawing/2014/main" id="{C5E3FF48-FA68-44A9-A7F6-05D03BB173CD}"/>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5146391" y="127716471"/>
          <a:ext cx="1831036" cy="3208738"/>
        </a:xfrm>
        <a:prstGeom prst="rect">
          <a:avLst/>
        </a:prstGeom>
      </xdr:spPr>
    </xdr:pic>
    <xdr:clientData/>
  </xdr:oneCellAnchor>
  <xdr:oneCellAnchor>
    <xdr:from>
      <xdr:col>21</xdr:col>
      <xdr:colOff>419983</xdr:colOff>
      <xdr:row>592</xdr:row>
      <xdr:rowOff>1440655</xdr:rowOff>
    </xdr:from>
    <xdr:ext cx="622184" cy="447405"/>
    <xdr:pic>
      <xdr:nvPicPr>
        <xdr:cNvPr id="354" name="Kép 353">
          <a:extLst>
            <a:ext uri="{FF2B5EF4-FFF2-40B4-BE49-F238E27FC236}">
              <a16:creationId xmlns:a16="http://schemas.microsoft.com/office/drawing/2014/main" id="{9E45053A-123A-41DC-A74D-D2D47172F083}"/>
            </a:ext>
          </a:extLst>
        </xdr:cNvPr>
        <xdr:cNvPicPr>
          <a:picLocks noChangeAspect="1"/>
        </xdr:cNvPicPr>
      </xdr:nvPicPr>
      <xdr:blipFill rotWithShape="1">
        <a:blip xmlns:r="http://schemas.openxmlformats.org/officeDocument/2006/relationships" r:embed="rId174" cstate="print">
          <a:extLst>
            <a:ext uri="{28A0092B-C50C-407E-A947-70E740481C1C}">
              <a14:useLocalDpi xmlns:a14="http://schemas.microsoft.com/office/drawing/2010/main" val="0"/>
            </a:ext>
          </a:extLst>
        </a:blip>
        <a:srcRect t="15316" b="9910"/>
        <a:stretch/>
      </xdr:blipFill>
      <xdr:spPr>
        <a:xfrm>
          <a:off x="18680769" y="126490298"/>
          <a:ext cx="622184" cy="447405"/>
        </a:xfrm>
        <a:prstGeom prst="rect">
          <a:avLst/>
        </a:prstGeom>
      </xdr:spPr>
    </xdr:pic>
    <xdr:clientData/>
  </xdr:oneCellAnchor>
  <xdr:twoCellAnchor editAs="oneCell">
    <xdr:from>
      <xdr:col>24</xdr:col>
      <xdr:colOff>108858</xdr:colOff>
      <xdr:row>584</xdr:row>
      <xdr:rowOff>54428</xdr:rowOff>
    </xdr:from>
    <xdr:to>
      <xdr:col>24</xdr:col>
      <xdr:colOff>2099105</xdr:colOff>
      <xdr:row>592</xdr:row>
      <xdr:rowOff>1634277</xdr:rowOff>
    </xdr:to>
    <xdr:pic>
      <xdr:nvPicPr>
        <xdr:cNvPr id="361" name="Kép 360">
          <a:extLst>
            <a:ext uri="{FF2B5EF4-FFF2-40B4-BE49-F238E27FC236}">
              <a16:creationId xmlns:a16="http://schemas.microsoft.com/office/drawing/2014/main" id="{DE8564AE-FC9D-466A-A535-8A5063C74C49}"/>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14709322" y="123512035"/>
          <a:ext cx="1994057" cy="3166167"/>
        </a:xfrm>
        <a:prstGeom prst="rect">
          <a:avLst/>
        </a:prstGeom>
      </xdr:spPr>
    </xdr:pic>
    <xdr:clientData/>
  </xdr:twoCellAnchor>
  <xdr:oneCellAnchor>
    <xdr:from>
      <xdr:col>29</xdr:col>
      <xdr:colOff>392906</xdr:colOff>
      <xdr:row>592</xdr:row>
      <xdr:rowOff>1428750</xdr:rowOff>
    </xdr:from>
    <xdr:ext cx="610757" cy="424543"/>
    <xdr:pic>
      <xdr:nvPicPr>
        <xdr:cNvPr id="363" name="Kép 362">
          <a:extLst>
            <a:ext uri="{FF2B5EF4-FFF2-40B4-BE49-F238E27FC236}">
              <a16:creationId xmlns:a16="http://schemas.microsoft.com/office/drawing/2014/main" id="{78AC8866-0DA6-4920-98D6-97BAB7CB89F8}"/>
            </a:ext>
          </a:extLst>
        </xdr:cNvPr>
        <xdr:cNvPicPr>
          <a:picLocks noChangeAspect="1"/>
        </xdr:cNvPicPr>
      </xdr:nvPicPr>
      <xdr:blipFill rotWithShape="1">
        <a:blip xmlns:r="http://schemas.openxmlformats.org/officeDocument/2006/relationships" r:embed="rId176" cstate="print">
          <a:extLst>
            <a:ext uri="{28A0092B-C50C-407E-A947-70E740481C1C}">
              <a14:useLocalDpi xmlns:a14="http://schemas.microsoft.com/office/drawing/2010/main" val="0"/>
            </a:ext>
          </a:extLst>
        </a:blip>
        <a:srcRect t="15316" b="9910"/>
        <a:stretch/>
      </xdr:blipFill>
      <xdr:spPr>
        <a:xfrm>
          <a:off x="8938192" y="131363357"/>
          <a:ext cx="610757" cy="424543"/>
        </a:xfrm>
        <a:prstGeom prst="rect">
          <a:avLst/>
        </a:prstGeom>
      </xdr:spPr>
    </xdr:pic>
    <xdr:clientData/>
  </xdr:oneCellAnchor>
  <xdr:oneCellAnchor>
    <xdr:from>
      <xdr:col>0</xdr:col>
      <xdr:colOff>154780</xdr:colOff>
      <xdr:row>637</xdr:row>
      <xdr:rowOff>178592</xdr:rowOff>
    </xdr:from>
    <xdr:ext cx="1937862" cy="3340580"/>
    <xdr:pic>
      <xdr:nvPicPr>
        <xdr:cNvPr id="367" name="Kép 366">
          <a:extLst>
            <a:ext uri="{FF2B5EF4-FFF2-40B4-BE49-F238E27FC236}">
              <a16:creationId xmlns:a16="http://schemas.microsoft.com/office/drawing/2014/main" id="{8144F38A-AB74-4494-B98E-4E84910E2EED}"/>
            </a:ext>
          </a:extLst>
        </xdr:cNvPr>
        <xdr:cNvPicPr>
          <a:picLocks noChangeAspect="1"/>
        </xdr:cNvPicPr>
      </xdr:nvPicPr>
      <xdr:blipFill rotWithShape="1">
        <a:blip xmlns:r="http://schemas.openxmlformats.org/officeDocument/2006/relationships" r:embed="rId177" cstate="print">
          <a:extLst>
            <a:ext uri="{28A0092B-C50C-407E-A947-70E740481C1C}">
              <a14:useLocalDpi xmlns:a14="http://schemas.microsoft.com/office/drawing/2010/main" val="0"/>
            </a:ext>
          </a:extLst>
        </a:blip>
        <a:srcRect l="11168" r="11675"/>
        <a:stretch/>
      </xdr:blipFill>
      <xdr:spPr>
        <a:xfrm>
          <a:off x="5039744" y="141325485"/>
          <a:ext cx="1937862" cy="3340580"/>
        </a:xfrm>
        <a:prstGeom prst="rect">
          <a:avLst/>
        </a:prstGeom>
      </xdr:spPr>
    </xdr:pic>
    <xdr:clientData/>
  </xdr:oneCellAnchor>
  <xdr:oneCellAnchor>
    <xdr:from>
      <xdr:col>5</xdr:col>
      <xdr:colOff>404813</xdr:colOff>
      <xdr:row>646</xdr:row>
      <xdr:rowOff>1416844</xdr:rowOff>
    </xdr:from>
    <xdr:ext cx="603398" cy="422542"/>
    <xdr:pic>
      <xdr:nvPicPr>
        <xdr:cNvPr id="368" name="Kép 367">
          <a:extLst>
            <a:ext uri="{FF2B5EF4-FFF2-40B4-BE49-F238E27FC236}">
              <a16:creationId xmlns:a16="http://schemas.microsoft.com/office/drawing/2014/main" id="{168F6DC7-83B5-478F-B9C5-0C5F457A296D}"/>
            </a:ext>
          </a:extLst>
        </xdr:cNvPr>
        <xdr:cNvPicPr>
          <a:picLocks noChangeAspect="1"/>
        </xdr:cNvPicPr>
      </xdr:nvPicPr>
      <xdr:blipFill rotWithShape="1">
        <a:blip xmlns:r="http://schemas.openxmlformats.org/officeDocument/2006/relationships" r:embed="rId178" cstate="print">
          <a:extLst>
            <a:ext uri="{28A0092B-C50C-407E-A947-70E740481C1C}">
              <a14:useLocalDpi xmlns:a14="http://schemas.microsoft.com/office/drawing/2010/main" val="0"/>
            </a:ext>
          </a:extLst>
        </a:blip>
        <a:srcRect t="15316" b="9910"/>
        <a:stretch/>
      </xdr:blipFill>
      <xdr:spPr>
        <a:xfrm>
          <a:off x="8950099" y="144414308"/>
          <a:ext cx="603398" cy="422542"/>
        </a:xfrm>
        <a:prstGeom prst="rect">
          <a:avLst/>
        </a:prstGeom>
      </xdr:spPr>
    </xdr:pic>
    <xdr:clientData/>
  </xdr:oneCellAnchor>
  <xdr:twoCellAnchor>
    <xdr:from>
      <xdr:col>8</xdr:col>
      <xdr:colOff>464344</xdr:colOff>
      <xdr:row>82</xdr:row>
      <xdr:rowOff>326571</xdr:rowOff>
    </xdr:from>
    <xdr:to>
      <xdr:col>8</xdr:col>
      <xdr:colOff>1878791</xdr:colOff>
      <xdr:row>82</xdr:row>
      <xdr:rowOff>2517018</xdr:rowOff>
    </xdr:to>
    <xdr:pic>
      <xdr:nvPicPr>
        <xdr:cNvPr id="369" name="Kép 400">
          <a:extLst>
            <a:ext uri="{FF2B5EF4-FFF2-40B4-BE49-F238E27FC236}">
              <a16:creationId xmlns:a16="http://schemas.microsoft.com/office/drawing/2014/main" id="{36C20621-11F5-49F0-BA28-6A7F39D2500B}"/>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5369719" y="14625977"/>
          <a:ext cx="1414447" cy="2190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21</xdr:col>
      <xdr:colOff>210130</xdr:colOff>
      <xdr:row>238</xdr:row>
      <xdr:rowOff>1700563</xdr:rowOff>
    </xdr:from>
    <xdr:ext cx="872564" cy="268464"/>
    <xdr:pic>
      <xdr:nvPicPr>
        <xdr:cNvPr id="392" name="Kép 391">
          <a:extLst>
            <a:ext uri="{FF2B5EF4-FFF2-40B4-BE49-F238E27FC236}">
              <a16:creationId xmlns:a16="http://schemas.microsoft.com/office/drawing/2014/main" id="{B49F6E4A-FE5C-41D4-B70B-13CDBCABEE32}"/>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3688005" y="54016626"/>
          <a:ext cx="872564" cy="268464"/>
        </a:xfrm>
        <a:prstGeom prst="rect">
          <a:avLst/>
        </a:prstGeom>
      </xdr:spPr>
    </xdr:pic>
    <xdr:clientData/>
  </xdr:oneCellAnchor>
  <xdr:oneCellAnchor>
    <xdr:from>
      <xdr:col>0</xdr:col>
      <xdr:colOff>120413</xdr:colOff>
      <xdr:row>231</xdr:row>
      <xdr:rowOff>71439</xdr:rowOff>
    </xdr:from>
    <xdr:ext cx="1935603" cy="3216801"/>
    <xdr:pic>
      <xdr:nvPicPr>
        <xdr:cNvPr id="400" name="Kép 399">
          <a:extLst>
            <a:ext uri="{FF2B5EF4-FFF2-40B4-BE49-F238E27FC236}">
              <a16:creationId xmlns:a16="http://schemas.microsoft.com/office/drawing/2014/main" id="{5B4E7FC8-F6AF-4F19-85FB-E518190D02D2}"/>
            </a:ext>
          </a:extLst>
        </xdr:cNvPr>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9907351" y="46660595"/>
          <a:ext cx="1935603" cy="32168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24</xdr:col>
      <xdr:colOff>25808</xdr:colOff>
      <xdr:row>415</xdr:row>
      <xdr:rowOff>117302</xdr:rowOff>
    </xdr:from>
    <xdr:ext cx="2017556" cy="3408187"/>
    <xdr:pic>
      <xdr:nvPicPr>
        <xdr:cNvPr id="27" name="Kép 26">
          <a:extLst>
            <a:ext uri="{FF2B5EF4-FFF2-40B4-BE49-F238E27FC236}">
              <a16:creationId xmlns:a16="http://schemas.microsoft.com/office/drawing/2014/main" id="{3B52F7E9-B04C-4731-A07C-656145C9A6AF}"/>
            </a:ext>
          </a:extLst>
        </xdr:cNvPr>
        <xdr:cNvPicPr>
          <a:picLocks noChangeAspect="1"/>
        </xdr:cNvPicPr>
      </xdr:nvPicPr>
      <xdr:blipFill>
        <a:blip xmlns:r="http://schemas.openxmlformats.org/officeDocument/2006/relationships" r:embed="rId181"/>
        <a:stretch>
          <a:fillRect/>
        </a:stretch>
      </xdr:blipFill>
      <xdr:spPr>
        <a:xfrm>
          <a:off x="4910772" y="127942802"/>
          <a:ext cx="2017556" cy="3408187"/>
        </a:xfrm>
        <a:prstGeom prst="rect">
          <a:avLst/>
        </a:prstGeom>
      </xdr:spPr>
    </xdr:pic>
    <xdr:clientData/>
  </xdr:oneCellAnchor>
  <xdr:oneCellAnchor>
    <xdr:from>
      <xdr:col>24</xdr:col>
      <xdr:colOff>1234968</xdr:colOff>
      <xdr:row>413</xdr:row>
      <xdr:rowOff>265706</xdr:rowOff>
    </xdr:from>
    <xdr:ext cx="827688" cy="1415622"/>
    <xdr:pic>
      <xdr:nvPicPr>
        <xdr:cNvPr id="31" name="Kép 30">
          <a:extLst>
            <a:ext uri="{FF2B5EF4-FFF2-40B4-BE49-F238E27FC236}">
              <a16:creationId xmlns:a16="http://schemas.microsoft.com/office/drawing/2014/main" id="{5D5154C4-941A-427E-A284-D902265EFE02}"/>
            </a:ext>
          </a:extLst>
        </xdr:cNvPr>
        <xdr:cNvPicPr>
          <a:picLocks noChangeAspect="1" noChangeArrowheads="1"/>
        </xdr:cNvPicPr>
      </xdr:nvPicPr>
      <xdr:blipFill>
        <a:blip xmlns:r="http://schemas.openxmlformats.org/officeDocument/2006/relationships" r:embed="rId182" cstate="print">
          <a:extLst>
            <a:ext uri="{28A0092B-C50C-407E-A947-70E740481C1C}">
              <a14:useLocalDpi xmlns:a14="http://schemas.microsoft.com/office/drawing/2010/main" val="0"/>
            </a:ext>
          </a:extLst>
        </a:blip>
        <a:srcRect/>
        <a:stretch>
          <a:fillRect/>
        </a:stretch>
      </xdr:blipFill>
      <xdr:spPr bwMode="auto">
        <a:xfrm>
          <a:off x="1482618" y="456206"/>
          <a:ext cx="827688" cy="14156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122464</xdr:colOff>
      <xdr:row>243</xdr:row>
      <xdr:rowOff>0</xdr:rowOff>
    </xdr:from>
    <xdr:to>
      <xdr:col>0</xdr:col>
      <xdr:colOff>2060544</xdr:colOff>
      <xdr:row>252</xdr:row>
      <xdr:rowOff>79740</xdr:rowOff>
    </xdr:to>
    <xdr:pic>
      <xdr:nvPicPr>
        <xdr:cNvPr id="130" name="Kép 129">
          <a:extLst>
            <a:ext uri="{FF2B5EF4-FFF2-40B4-BE49-F238E27FC236}">
              <a16:creationId xmlns:a16="http://schemas.microsoft.com/office/drawing/2014/main" id="{739CAE27-1A6C-7763-E0BA-F913D29AE43F}"/>
            </a:ext>
          </a:extLst>
        </xdr:cNvPr>
        <xdr:cNvPicPr>
          <a:picLocks noChangeAspect="1" noChangeArrowheads="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22318" r="22747" b="3479"/>
        <a:stretch/>
      </xdr:blipFill>
      <xdr:spPr bwMode="auto">
        <a:xfrm>
          <a:off x="9865178" y="45298179"/>
          <a:ext cx="1945700" cy="3374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128084</xdr:colOff>
      <xdr:row>425</xdr:row>
      <xdr:rowOff>1647723</xdr:rowOff>
    </xdr:from>
    <xdr:ext cx="872564" cy="268464"/>
    <xdr:pic>
      <xdr:nvPicPr>
        <xdr:cNvPr id="147" name="Kép 146">
          <a:extLst>
            <a:ext uri="{FF2B5EF4-FFF2-40B4-BE49-F238E27FC236}">
              <a16:creationId xmlns:a16="http://schemas.microsoft.com/office/drawing/2014/main" id="{0D3FB8AC-31E9-4FA4-A58C-EDF50A529A0C}"/>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673370" y="90066937"/>
          <a:ext cx="872564" cy="268464"/>
        </a:xfrm>
        <a:prstGeom prst="rect">
          <a:avLst/>
        </a:prstGeom>
      </xdr:spPr>
    </xdr:pic>
    <xdr:clientData/>
  </xdr:oneCellAnchor>
  <xdr:twoCellAnchor editAs="oneCell">
    <xdr:from>
      <xdr:col>24</xdr:col>
      <xdr:colOff>7327</xdr:colOff>
      <xdr:row>721</xdr:row>
      <xdr:rowOff>256442</xdr:rowOff>
    </xdr:from>
    <xdr:to>
      <xdr:col>24</xdr:col>
      <xdr:colOff>1940211</xdr:colOff>
      <xdr:row>730</xdr:row>
      <xdr:rowOff>1406</xdr:rowOff>
    </xdr:to>
    <xdr:pic>
      <xdr:nvPicPr>
        <xdr:cNvPr id="152" name="Kép 151">
          <a:extLst>
            <a:ext uri="{FF2B5EF4-FFF2-40B4-BE49-F238E27FC236}">
              <a16:creationId xmlns:a16="http://schemas.microsoft.com/office/drawing/2014/main" id="{49F433B7-24EE-476E-A7DD-673DBBCF401A}"/>
            </a:ext>
          </a:extLst>
        </xdr:cNvPr>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12023481" y="179150596"/>
          <a:ext cx="1921454" cy="3260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1230903</xdr:colOff>
      <xdr:row>719</xdr:row>
      <xdr:rowOff>137577</xdr:rowOff>
    </xdr:from>
    <xdr:to>
      <xdr:col>25</xdr:col>
      <xdr:colOff>236</xdr:colOff>
      <xdr:row>724</xdr:row>
      <xdr:rowOff>1498</xdr:rowOff>
    </xdr:to>
    <xdr:pic>
      <xdr:nvPicPr>
        <xdr:cNvPr id="153" name="Kép 152">
          <a:extLst>
            <a:ext uri="{FF2B5EF4-FFF2-40B4-BE49-F238E27FC236}">
              <a16:creationId xmlns:a16="http://schemas.microsoft.com/office/drawing/2014/main" id="{DE550D4B-1D21-4AB5-B322-F1795648B63A}"/>
            </a:ext>
          </a:extLst>
        </xdr:cNvPr>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tretch>
          <a:fillRect/>
        </a:stretch>
      </xdr:blipFill>
      <xdr:spPr>
        <a:xfrm flipH="1">
          <a:off x="1230903" y="182150989"/>
          <a:ext cx="890982" cy="1490605"/>
        </a:xfrm>
        <a:prstGeom prst="rect">
          <a:avLst/>
        </a:prstGeom>
      </xdr:spPr>
    </xdr:pic>
    <xdr:clientData/>
  </xdr:twoCellAnchor>
  <xdr:oneCellAnchor>
    <xdr:from>
      <xdr:col>8</xdr:col>
      <xdr:colOff>154099</xdr:colOff>
      <xdr:row>1041</xdr:row>
      <xdr:rowOff>51262</xdr:rowOff>
    </xdr:from>
    <xdr:ext cx="609600" cy="607722"/>
    <xdr:pic>
      <xdr:nvPicPr>
        <xdr:cNvPr id="191" name="Kép 190">
          <a:extLst>
            <a:ext uri="{FF2B5EF4-FFF2-40B4-BE49-F238E27FC236}">
              <a16:creationId xmlns:a16="http://schemas.microsoft.com/office/drawing/2014/main" id="{BCF7216C-E979-45BF-B628-698D8D6BA9C0}"/>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9941037" y="215292450"/>
          <a:ext cx="609600" cy="607722"/>
        </a:xfrm>
        <a:prstGeom prst="rect">
          <a:avLst/>
        </a:prstGeom>
      </xdr:spPr>
    </xdr:pic>
    <xdr:clientData/>
  </xdr:oneCellAnchor>
  <xdr:twoCellAnchor editAs="oneCell">
    <xdr:from>
      <xdr:col>0</xdr:col>
      <xdr:colOff>0</xdr:colOff>
      <xdr:row>4</xdr:row>
      <xdr:rowOff>152401</xdr:rowOff>
    </xdr:from>
    <xdr:to>
      <xdr:col>1</xdr:col>
      <xdr:colOff>72122</xdr:colOff>
      <xdr:row>12</xdr:row>
      <xdr:rowOff>1446699</xdr:rowOff>
    </xdr:to>
    <xdr:pic>
      <xdr:nvPicPr>
        <xdr:cNvPr id="401" name="Kép 400">
          <a:extLst>
            <a:ext uri="{FF2B5EF4-FFF2-40B4-BE49-F238E27FC236}">
              <a16:creationId xmlns:a16="http://schemas.microsoft.com/office/drawing/2014/main" id="{5A900BC7-7B86-4654-B056-689B4C6DEC35}"/>
            </a:ext>
          </a:extLst>
        </xdr:cNvPr>
        <xdr:cNvPicPr>
          <a:picLocks noChangeAspect="1"/>
        </xdr:cNvPicPr>
      </xdr:nvPicPr>
      <xdr:blipFill rotWithShape="1">
        <a:blip xmlns:r="http://schemas.openxmlformats.org/officeDocument/2006/relationships" r:embed="rId186">
          <a:extLst>
            <a:ext uri="{28A0092B-C50C-407E-A947-70E740481C1C}">
              <a14:useLocalDpi xmlns:a14="http://schemas.microsoft.com/office/drawing/2010/main" val="0"/>
            </a:ext>
          </a:extLst>
        </a:blip>
        <a:srcRect l="24695" t="18114" r="24827" b="7217"/>
        <a:stretch/>
      </xdr:blipFill>
      <xdr:spPr>
        <a:xfrm>
          <a:off x="0" y="14257021"/>
          <a:ext cx="2243825" cy="2926080"/>
        </a:xfrm>
        <a:prstGeom prst="rect">
          <a:avLst/>
        </a:prstGeom>
      </xdr:spPr>
    </xdr:pic>
    <xdr:clientData/>
  </xdr:twoCellAnchor>
  <xdr:twoCellAnchor>
    <xdr:from>
      <xdr:col>0</xdr:col>
      <xdr:colOff>95250</xdr:colOff>
      <xdr:row>209</xdr:row>
      <xdr:rowOff>581025</xdr:rowOff>
    </xdr:from>
    <xdr:to>
      <xdr:col>0</xdr:col>
      <xdr:colOff>609600</xdr:colOff>
      <xdr:row>209</xdr:row>
      <xdr:rowOff>581025</xdr:rowOff>
    </xdr:to>
    <xdr:pic>
      <xdr:nvPicPr>
        <xdr:cNvPr id="568" name="Kép 10">
          <a:extLst>
            <a:ext uri="{FF2B5EF4-FFF2-40B4-BE49-F238E27FC236}">
              <a16:creationId xmlns:a16="http://schemas.microsoft.com/office/drawing/2014/main" id="{02209962-0C67-4561-AC16-C589830F108C}"/>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17159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209</xdr:row>
      <xdr:rowOff>581025</xdr:rowOff>
    </xdr:from>
    <xdr:to>
      <xdr:col>0</xdr:col>
      <xdr:colOff>609600</xdr:colOff>
      <xdr:row>209</xdr:row>
      <xdr:rowOff>581025</xdr:rowOff>
    </xdr:to>
    <xdr:pic>
      <xdr:nvPicPr>
        <xdr:cNvPr id="569" name="Kép 568">
          <a:extLst>
            <a:ext uri="{FF2B5EF4-FFF2-40B4-BE49-F238E27FC236}">
              <a16:creationId xmlns:a16="http://schemas.microsoft.com/office/drawing/2014/main" id="{2DCDF899-A94C-4835-B8B8-8798EAE2BC69}"/>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17159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209</xdr:row>
      <xdr:rowOff>581025</xdr:rowOff>
    </xdr:from>
    <xdr:to>
      <xdr:col>0</xdr:col>
      <xdr:colOff>609600</xdr:colOff>
      <xdr:row>209</xdr:row>
      <xdr:rowOff>581025</xdr:rowOff>
    </xdr:to>
    <xdr:pic>
      <xdr:nvPicPr>
        <xdr:cNvPr id="570" name="Kép 10">
          <a:extLst>
            <a:ext uri="{FF2B5EF4-FFF2-40B4-BE49-F238E27FC236}">
              <a16:creationId xmlns:a16="http://schemas.microsoft.com/office/drawing/2014/main" id="{856A94A7-6E4B-4605-86D1-FF7BAADA4308}"/>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17159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209</xdr:row>
      <xdr:rowOff>581025</xdr:rowOff>
    </xdr:from>
    <xdr:to>
      <xdr:col>0</xdr:col>
      <xdr:colOff>609600</xdr:colOff>
      <xdr:row>209</xdr:row>
      <xdr:rowOff>581025</xdr:rowOff>
    </xdr:to>
    <xdr:pic>
      <xdr:nvPicPr>
        <xdr:cNvPr id="571" name="Kép 10">
          <a:extLst>
            <a:ext uri="{FF2B5EF4-FFF2-40B4-BE49-F238E27FC236}">
              <a16:creationId xmlns:a16="http://schemas.microsoft.com/office/drawing/2014/main" id="{EB641AB1-F6C1-40F8-952F-2EBAC3FDB2D5}"/>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17159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209</xdr:row>
      <xdr:rowOff>581025</xdr:rowOff>
    </xdr:from>
    <xdr:ext cx="514350" cy="0"/>
    <xdr:pic>
      <xdr:nvPicPr>
        <xdr:cNvPr id="572" name="Kép 10">
          <a:extLst>
            <a:ext uri="{FF2B5EF4-FFF2-40B4-BE49-F238E27FC236}">
              <a16:creationId xmlns:a16="http://schemas.microsoft.com/office/drawing/2014/main" id="{7BB055E0-A364-4CC9-94EF-F4AEFF3A51CB}"/>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17159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209</xdr:row>
      <xdr:rowOff>581025</xdr:rowOff>
    </xdr:from>
    <xdr:ext cx="514350" cy="0"/>
    <xdr:pic>
      <xdr:nvPicPr>
        <xdr:cNvPr id="573" name="Kép 572">
          <a:extLst>
            <a:ext uri="{FF2B5EF4-FFF2-40B4-BE49-F238E27FC236}">
              <a16:creationId xmlns:a16="http://schemas.microsoft.com/office/drawing/2014/main" id="{4FB6472B-C90B-4CD6-A4FE-085B3CC96C25}"/>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17159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209</xdr:row>
      <xdr:rowOff>581025</xdr:rowOff>
    </xdr:from>
    <xdr:ext cx="514350" cy="0"/>
    <xdr:pic>
      <xdr:nvPicPr>
        <xdr:cNvPr id="574" name="Kép 10">
          <a:extLst>
            <a:ext uri="{FF2B5EF4-FFF2-40B4-BE49-F238E27FC236}">
              <a16:creationId xmlns:a16="http://schemas.microsoft.com/office/drawing/2014/main" id="{345A960B-F521-4531-8EFB-9741315D3912}"/>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17159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209</xdr:row>
      <xdr:rowOff>581025</xdr:rowOff>
    </xdr:from>
    <xdr:ext cx="514350" cy="0"/>
    <xdr:pic>
      <xdr:nvPicPr>
        <xdr:cNvPr id="575" name="Kép 574">
          <a:extLst>
            <a:ext uri="{FF2B5EF4-FFF2-40B4-BE49-F238E27FC236}">
              <a16:creationId xmlns:a16="http://schemas.microsoft.com/office/drawing/2014/main" id="{E071D6B4-4261-4D7F-BF68-11B10CBD6C8F}"/>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17159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209</xdr:row>
      <xdr:rowOff>581025</xdr:rowOff>
    </xdr:from>
    <xdr:to>
      <xdr:col>8</xdr:col>
      <xdr:colOff>609600</xdr:colOff>
      <xdr:row>209</xdr:row>
      <xdr:rowOff>581025</xdr:rowOff>
    </xdr:to>
    <xdr:pic>
      <xdr:nvPicPr>
        <xdr:cNvPr id="579" name="Kép 10">
          <a:extLst>
            <a:ext uri="{FF2B5EF4-FFF2-40B4-BE49-F238E27FC236}">
              <a16:creationId xmlns:a16="http://schemas.microsoft.com/office/drawing/2014/main" id="{B9DF9C35-71C4-4DC8-A023-F28D8302FF3E}"/>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5000625" y="517159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209</xdr:row>
      <xdr:rowOff>581025</xdr:rowOff>
    </xdr:from>
    <xdr:to>
      <xdr:col>8</xdr:col>
      <xdr:colOff>609600</xdr:colOff>
      <xdr:row>209</xdr:row>
      <xdr:rowOff>581025</xdr:rowOff>
    </xdr:to>
    <xdr:pic>
      <xdr:nvPicPr>
        <xdr:cNvPr id="580" name="Kép 579">
          <a:extLst>
            <a:ext uri="{FF2B5EF4-FFF2-40B4-BE49-F238E27FC236}">
              <a16:creationId xmlns:a16="http://schemas.microsoft.com/office/drawing/2014/main" id="{9CC90BF5-217A-4D17-9C56-C5C8879D100B}"/>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5000625" y="517159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209</xdr:row>
      <xdr:rowOff>581025</xdr:rowOff>
    </xdr:from>
    <xdr:to>
      <xdr:col>8</xdr:col>
      <xdr:colOff>609600</xdr:colOff>
      <xdr:row>209</xdr:row>
      <xdr:rowOff>581025</xdr:rowOff>
    </xdr:to>
    <xdr:pic>
      <xdr:nvPicPr>
        <xdr:cNvPr id="581" name="Kép 10">
          <a:extLst>
            <a:ext uri="{FF2B5EF4-FFF2-40B4-BE49-F238E27FC236}">
              <a16:creationId xmlns:a16="http://schemas.microsoft.com/office/drawing/2014/main" id="{43526949-9F7B-4210-8457-E9709DE06F8D}"/>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5000625" y="517159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209</xdr:row>
      <xdr:rowOff>581025</xdr:rowOff>
    </xdr:from>
    <xdr:to>
      <xdr:col>8</xdr:col>
      <xdr:colOff>609600</xdr:colOff>
      <xdr:row>209</xdr:row>
      <xdr:rowOff>581025</xdr:rowOff>
    </xdr:to>
    <xdr:pic>
      <xdr:nvPicPr>
        <xdr:cNvPr id="584" name="Kép 10">
          <a:extLst>
            <a:ext uri="{FF2B5EF4-FFF2-40B4-BE49-F238E27FC236}">
              <a16:creationId xmlns:a16="http://schemas.microsoft.com/office/drawing/2014/main" id="{428B7584-FC03-4954-8371-25F328C6C322}"/>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5000625" y="517159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209</xdr:row>
      <xdr:rowOff>581025</xdr:rowOff>
    </xdr:from>
    <xdr:ext cx="514350" cy="0"/>
    <xdr:pic>
      <xdr:nvPicPr>
        <xdr:cNvPr id="587" name="Kép 10">
          <a:extLst>
            <a:ext uri="{FF2B5EF4-FFF2-40B4-BE49-F238E27FC236}">
              <a16:creationId xmlns:a16="http://schemas.microsoft.com/office/drawing/2014/main" id="{BB213D4E-318B-4C35-87B8-8F0CD6E0953C}"/>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5000625" y="517159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209</xdr:row>
      <xdr:rowOff>581025</xdr:rowOff>
    </xdr:from>
    <xdr:ext cx="514350" cy="0"/>
    <xdr:pic>
      <xdr:nvPicPr>
        <xdr:cNvPr id="588" name="Kép 587">
          <a:extLst>
            <a:ext uri="{FF2B5EF4-FFF2-40B4-BE49-F238E27FC236}">
              <a16:creationId xmlns:a16="http://schemas.microsoft.com/office/drawing/2014/main" id="{3A0B4A6A-6426-4D3B-9DB7-004DF3D885AC}"/>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5000625" y="517159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209</xdr:row>
      <xdr:rowOff>581025</xdr:rowOff>
    </xdr:from>
    <xdr:ext cx="514350" cy="0"/>
    <xdr:pic>
      <xdr:nvPicPr>
        <xdr:cNvPr id="591" name="Kép 10">
          <a:extLst>
            <a:ext uri="{FF2B5EF4-FFF2-40B4-BE49-F238E27FC236}">
              <a16:creationId xmlns:a16="http://schemas.microsoft.com/office/drawing/2014/main" id="{8D00F722-4F61-4632-8D0D-C157FE74B6F2}"/>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5000625" y="517159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5</xdr:col>
      <xdr:colOff>11906</xdr:colOff>
      <xdr:row>196</xdr:row>
      <xdr:rowOff>1512094</xdr:rowOff>
    </xdr:from>
    <xdr:ext cx="514350" cy="0"/>
    <xdr:pic>
      <xdr:nvPicPr>
        <xdr:cNvPr id="592" name="Kép 591">
          <a:extLst>
            <a:ext uri="{FF2B5EF4-FFF2-40B4-BE49-F238E27FC236}">
              <a16:creationId xmlns:a16="http://schemas.microsoft.com/office/drawing/2014/main" id="{694D94E3-4836-4F13-8800-D98C0D23878D}"/>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3702844" y="442674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13</xdr:col>
      <xdr:colOff>183604</xdr:colOff>
      <xdr:row>1050</xdr:row>
      <xdr:rowOff>1650583</xdr:rowOff>
    </xdr:from>
    <xdr:to>
      <xdr:col>14</xdr:col>
      <xdr:colOff>397176</xdr:colOff>
      <xdr:row>1051</xdr:row>
      <xdr:rowOff>231729</xdr:rowOff>
    </xdr:to>
    <xdr:pic>
      <xdr:nvPicPr>
        <xdr:cNvPr id="597" name="Kép 596">
          <a:extLst>
            <a:ext uri="{FF2B5EF4-FFF2-40B4-BE49-F238E27FC236}">
              <a16:creationId xmlns:a16="http://schemas.microsoft.com/office/drawing/2014/main" id="{43B2E547-2384-433B-9EBB-9CBCCA723FE8}"/>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958010" y="236025114"/>
          <a:ext cx="832697" cy="283740"/>
        </a:xfrm>
        <a:prstGeom prst="rect">
          <a:avLst/>
        </a:prstGeom>
      </xdr:spPr>
    </xdr:pic>
    <xdr:clientData/>
  </xdr:twoCellAnchor>
  <xdr:oneCellAnchor>
    <xdr:from>
      <xdr:col>8</xdr:col>
      <xdr:colOff>37762</xdr:colOff>
      <xdr:row>1046</xdr:row>
      <xdr:rowOff>78828</xdr:rowOff>
    </xdr:from>
    <xdr:ext cx="2053796" cy="2554064"/>
    <xdr:pic>
      <xdr:nvPicPr>
        <xdr:cNvPr id="598" name="图片 32" descr="QQ截图20220802084642.png">
          <a:extLst>
            <a:ext uri="{FF2B5EF4-FFF2-40B4-BE49-F238E27FC236}">
              <a16:creationId xmlns:a16="http://schemas.microsoft.com/office/drawing/2014/main" id="{CBB5BF1C-EB93-44AF-9D9F-B06A011F4EBC}"/>
            </a:ext>
          </a:extLst>
        </xdr:cNvPr>
        <xdr:cNvPicPr>
          <a:picLocks noChangeAspect="1"/>
        </xdr:cNvPicPr>
      </xdr:nvPicPr>
      <xdr:blipFill rotWithShape="1">
        <a:blip xmlns:r="http://schemas.openxmlformats.org/officeDocument/2006/relationships" r:embed="rId187" cstate="print">
          <a:extLst>
            <a:ext uri="{28A0092B-C50C-407E-A947-70E740481C1C}">
              <a14:useLocalDpi xmlns:a14="http://schemas.microsoft.com/office/drawing/2010/main" val="0"/>
            </a:ext>
          </a:extLst>
        </a:blip>
        <a:srcRect l="8039" r="12669"/>
        <a:stretch/>
      </xdr:blipFill>
      <xdr:spPr bwMode="auto">
        <a:xfrm>
          <a:off x="37762" y="233786609"/>
          <a:ext cx="2053796" cy="25540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8</xdr:col>
      <xdr:colOff>1170555</xdr:colOff>
      <xdr:row>1041</xdr:row>
      <xdr:rowOff>60699</xdr:rowOff>
    </xdr:from>
    <xdr:ext cx="883097" cy="1188598"/>
    <xdr:pic>
      <xdr:nvPicPr>
        <xdr:cNvPr id="600" name="图片 33" descr="QQ截图20220802084702.png">
          <a:extLst>
            <a:ext uri="{FF2B5EF4-FFF2-40B4-BE49-F238E27FC236}">
              <a16:creationId xmlns:a16="http://schemas.microsoft.com/office/drawing/2014/main" id="{9C05633F-D509-4577-80E7-4FAD9A1788F6}"/>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bwMode="auto">
        <a:xfrm>
          <a:off x="1170555" y="232554043"/>
          <a:ext cx="883097" cy="1188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95250</xdr:colOff>
      <xdr:row>714</xdr:row>
      <xdr:rowOff>581025</xdr:rowOff>
    </xdr:from>
    <xdr:to>
      <xdr:col>0</xdr:col>
      <xdr:colOff>609600</xdr:colOff>
      <xdr:row>714</xdr:row>
      <xdr:rowOff>581025</xdr:rowOff>
    </xdr:to>
    <xdr:pic>
      <xdr:nvPicPr>
        <xdr:cNvPr id="601" name="Kép 10">
          <a:extLst>
            <a:ext uri="{FF2B5EF4-FFF2-40B4-BE49-F238E27FC236}">
              <a16:creationId xmlns:a16="http://schemas.microsoft.com/office/drawing/2014/main" id="{F37D4A32-503A-4A66-AC31-83D9585CCCD6}"/>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714</xdr:row>
      <xdr:rowOff>581025</xdr:rowOff>
    </xdr:from>
    <xdr:to>
      <xdr:col>0</xdr:col>
      <xdr:colOff>609600</xdr:colOff>
      <xdr:row>714</xdr:row>
      <xdr:rowOff>581025</xdr:rowOff>
    </xdr:to>
    <xdr:pic>
      <xdr:nvPicPr>
        <xdr:cNvPr id="602" name="Kép 601">
          <a:extLst>
            <a:ext uri="{FF2B5EF4-FFF2-40B4-BE49-F238E27FC236}">
              <a16:creationId xmlns:a16="http://schemas.microsoft.com/office/drawing/2014/main" id="{D42B2414-B702-459C-AD1B-85EDD9A66258}"/>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714</xdr:row>
      <xdr:rowOff>581025</xdr:rowOff>
    </xdr:from>
    <xdr:to>
      <xdr:col>0</xdr:col>
      <xdr:colOff>609600</xdr:colOff>
      <xdr:row>714</xdr:row>
      <xdr:rowOff>581025</xdr:rowOff>
    </xdr:to>
    <xdr:pic>
      <xdr:nvPicPr>
        <xdr:cNvPr id="603" name="Kép 10">
          <a:extLst>
            <a:ext uri="{FF2B5EF4-FFF2-40B4-BE49-F238E27FC236}">
              <a16:creationId xmlns:a16="http://schemas.microsoft.com/office/drawing/2014/main" id="{7507A9FB-64A6-445F-B0EB-DDC773BAF77B}"/>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714</xdr:row>
      <xdr:rowOff>581025</xdr:rowOff>
    </xdr:from>
    <xdr:to>
      <xdr:col>0</xdr:col>
      <xdr:colOff>609600</xdr:colOff>
      <xdr:row>714</xdr:row>
      <xdr:rowOff>581025</xdr:rowOff>
    </xdr:to>
    <xdr:pic>
      <xdr:nvPicPr>
        <xdr:cNvPr id="604" name="Kép 10">
          <a:extLst>
            <a:ext uri="{FF2B5EF4-FFF2-40B4-BE49-F238E27FC236}">
              <a16:creationId xmlns:a16="http://schemas.microsoft.com/office/drawing/2014/main" id="{4DD5BC71-90D4-40A3-B123-C53F0539FFF9}"/>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714</xdr:row>
      <xdr:rowOff>581025</xdr:rowOff>
    </xdr:from>
    <xdr:ext cx="514350" cy="0"/>
    <xdr:pic>
      <xdr:nvPicPr>
        <xdr:cNvPr id="605" name="Kép 10">
          <a:extLst>
            <a:ext uri="{FF2B5EF4-FFF2-40B4-BE49-F238E27FC236}">
              <a16:creationId xmlns:a16="http://schemas.microsoft.com/office/drawing/2014/main" id="{0A833115-8A46-4C1E-AF92-A295D1F9C0C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714</xdr:row>
      <xdr:rowOff>581025</xdr:rowOff>
    </xdr:from>
    <xdr:ext cx="514350" cy="0"/>
    <xdr:pic>
      <xdr:nvPicPr>
        <xdr:cNvPr id="606" name="Kép 605">
          <a:extLst>
            <a:ext uri="{FF2B5EF4-FFF2-40B4-BE49-F238E27FC236}">
              <a16:creationId xmlns:a16="http://schemas.microsoft.com/office/drawing/2014/main" id="{8CA9AE7B-98C4-4002-BC07-F6013EACF0F5}"/>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714</xdr:row>
      <xdr:rowOff>581025</xdr:rowOff>
    </xdr:from>
    <xdr:ext cx="514350" cy="0"/>
    <xdr:pic>
      <xdr:nvPicPr>
        <xdr:cNvPr id="607" name="Kép 10">
          <a:extLst>
            <a:ext uri="{FF2B5EF4-FFF2-40B4-BE49-F238E27FC236}">
              <a16:creationId xmlns:a16="http://schemas.microsoft.com/office/drawing/2014/main" id="{6DAF7DA4-A64B-4E16-8866-749F887DB563}"/>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714</xdr:row>
      <xdr:rowOff>581025</xdr:rowOff>
    </xdr:from>
    <xdr:ext cx="514350" cy="0"/>
    <xdr:pic>
      <xdr:nvPicPr>
        <xdr:cNvPr id="609" name="Kép 608">
          <a:extLst>
            <a:ext uri="{FF2B5EF4-FFF2-40B4-BE49-F238E27FC236}">
              <a16:creationId xmlns:a16="http://schemas.microsoft.com/office/drawing/2014/main" id="{92CBBD90-478A-452F-AE1B-278673F18953}"/>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714</xdr:row>
      <xdr:rowOff>581025</xdr:rowOff>
    </xdr:from>
    <xdr:to>
      <xdr:col>8</xdr:col>
      <xdr:colOff>609600</xdr:colOff>
      <xdr:row>714</xdr:row>
      <xdr:rowOff>581025</xdr:rowOff>
    </xdr:to>
    <xdr:pic>
      <xdr:nvPicPr>
        <xdr:cNvPr id="612" name="Kép 10">
          <a:extLst>
            <a:ext uri="{FF2B5EF4-FFF2-40B4-BE49-F238E27FC236}">
              <a16:creationId xmlns:a16="http://schemas.microsoft.com/office/drawing/2014/main" id="{6D846769-F5F5-4F99-AE95-32BE8B54F579}"/>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714</xdr:row>
      <xdr:rowOff>581025</xdr:rowOff>
    </xdr:from>
    <xdr:to>
      <xdr:col>8</xdr:col>
      <xdr:colOff>609600</xdr:colOff>
      <xdr:row>714</xdr:row>
      <xdr:rowOff>581025</xdr:rowOff>
    </xdr:to>
    <xdr:pic>
      <xdr:nvPicPr>
        <xdr:cNvPr id="613" name="Kép 612">
          <a:extLst>
            <a:ext uri="{FF2B5EF4-FFF2-40B4-BE49-F238E27FC236}">
              <a16:creationId xmlns:a16="http://schemas.microsoft.com/office/drawing/2014/main" id="{C5C918F1-AB34-4FA3-B9C1-724A54D148B8}"/>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714</xdr:row>
      <xdr:rowOff>581025</xdr:rowOff>
    </xdr:from>
    <xdr:to>
      <xdr:col>8</xdr:col>
      <xdr:colOff>609600</xdr:colOff>
      <xdr:row>714</xdr:row>
      <xdr:rowOff>581025</xdr:rowOff>
    </xdr:to>
    <xdr:pic>
      <xdr:nvPicPr>
        <xdr:cNvPr id="614" name="Kép 10">
          <a:extLst>
            <a:ext uri="{FF2B5EF4-FFF2-40B4-BE49-F238E27FC236}">
              <a16:creationId xmlns:a16="http://schemas.microsoft.com/office/drawing/2014/main" id="{E432A197-67A8-4D9D-BA25-7C5C824A7A79}"/>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714</xdr:row>
      <xdr:rowOff>581025</xdr:rowOff>
    </xdr:from>
    <xdr:to>
      <xdr:col>8</xdr:col>
      <xdr:colOff>609600</xdr:colOff>
      <xdr:row>714</xdr:row>
      <xdr:rowOff>581025</xdr:rowOff>
    </xdr:to>
    <xdr:pic>
      <xdr:nvPicPr>
        <xdr:cNvPr id="615" name="Kép 10">
          <a:extLst>
            <a:ext uri="{FF2B5EF4-FFF2-40B4-BE49-F238E27FC236}">
              <a16:creationId xmlns:a16="http://schemas.microsoft.com/office/drawing/2014/main" id="{0B3D62D8-6646-4EB7-BB28-75667D1D67E2}"/>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714</xdr:row>
      <xdr:rowOff>581025</xdr:rowOff>
    </xdr:from>
    <xdr:ext cx="514350" cy="0"/>
    <xdr:pic>
      <xdr:nvPicPr>
        <xdr:cNvPr id="616" name="Kép 10">
          <a:extLst>
            <a:ext uri="{FF2B5EF4-FFF2-40B4-BE49-F238E27FC236}">
              <a16:creationId xmlns:a16="http://schemas.microsoft.com/office/drawing/2014/main" id="{99D4F8F9-AC02-4D1B-B0E1-E805622C7F24}"/>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714</xdr:row>
      <xdr:rowOff>581025</xdr:rowOff>
    </xdr:from>
    <xdr:ext cx="514350" cy="0"/>
    <xdr:pic>
      <xdr:nvPicPr>
        <xdr:cNvPr id="617" name="Kép 616">
          <a:extLst>
            <a:ext uri="{FF2B5EF4-FFF2-40B4-BE49-F238E27FC236}">
              <a16:creationId xmlns:a16="http://schemas.microsoft.com/office/drawing/2014/main" id="{0ABDB342-0B5A-4CCC-90E3-8DAF9ECDCD53}"/>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714</xdr:row>
      <xdr:rowOff>581025</xdr:rowOff>
    </xdr:from>
    <xdr:ext cx="514350" cy="0"/>
    <xdr:pic>
      <xdr:nvPicPr>
        <xdr:cNvPr id="618" name="Kép 10">
          <a:extLst>
            <a:ext uri="{FF2B5EF4-FFF2-40B4-BE49-F238E27FC236}">
              <a16:creationId xmlns:a16="http://schemas.microsoft.com/office/drawing/2014/main" id="{609A6045-9718-4E13-9727-187D6CBFF6A5}"/>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714</xdr:row>
      <xdr:rowOff>581025</xdr:rowOff>
    </xdr:from>
    <xdr:ext cx="514350" cy="0"/>
    <xdr:pic>
      <xdr:nvPicPr>
        <xdr:cNvPr id="619" name="Kép 618">
          <a:extLst>
            <a:ext uri="{FF2B5EF4-FFF2-40B4-BE49-F238E27FC236}">
              <a16:creationId xmlns:a16="http://schemas.microsoft.com/office/drawing/2014/main" id="{3F510C3E-2223-41FE-9B61-B935580E85A9}"/>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171590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292</xdr:row>
      <xdr:rowOff>581025</xdr:rowOff>
    </xdr:from>
    <xdr:to>
      <xdr:col>0</xdr:col>
      <xdr:colOff>609600</xdr:colOff>
      <xdr:row>292</xdr:row>
      <xdr:rowOff>581025</xdr:rowOff>
    </xdr:to>
    <xdr:pic>
      <xdr:nvPicPr>
        <xdr:cNvPr id="624" name="Kép 10">
          <a:extLst>
            <a:ext uri="{FF2B5EF4-FFF2-40B4-BE49-F238E27FC236}">
              <a16:creationId xmlns:a16="http://schemas.microsoft.com/office/drawing/2014/main" id="{00539CB6-0B81-48B2-89F9-A05DA505060B}"/>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292</xdr:row>
      <xdr:rowOff>581025</xdr:rowOff>
    </xdr:from>
    <xdr:to>
      <xdr:col>0</xdr:col>
      <xdr:colOff>609600</xdr:colOff>
      <xdr:row>292</xdr:row>
      <xdr:rowOff>581025</xdr:rowOff>
    </xdr:to>
    <xdr:pic>
      <xdr:nvPicPr>
        <xdr:cNvPr id="625" name="Kép 624">
          <a:extLst>
            <a:ext uri="{FF2B5EF4-FFF2-40B4-BE49-F238E27FC236}">
              <a16:creationId xmlns:a16="http://schemas.microsoft.com/office/drawing/2014/main" id="{5B7C81B1-1327-48BF-9547-848E4B7A55E1}"/>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292</xdr:row>
      <xdr:rowOff>581025</xdr:rowOff>
    </xdr:from>
    <xdr:to>
      <xdr:col>0</xdr:col>
      <xdr:colOff>609600</xdr:colOff>
      <xdr:row>292</xdr:row>
      <xdr:rowOff>581025</xdr:rowOff>
    </xdr:to>
    <xdr:pic>
      <xdr:nvPicPr>
        <xdr:cNvPr id="626" name="Kép 10">
          <a:extLst>
            <a:ext uri="{FF2B5EF4-FFF2-40B4-BE49-F238E27FC236}">
              <a16:creationId xmlns:a16="http://schemas.microsoft.com/office/drawing/2014/main" id="{BAEFCF66-A961-4962-8FAD-6A99D8DD8E2A}"/>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292</xdr:row>
      <xdr:rowOff>581025</xdr:rowOff>
    </xdr:from>
    <xdr:to>
      <xdr:col>0</xdr:col>
      <xdr:colOff>609600</xdr:colOff>
      <xdr:row>292</xdr:row>
      <xdr:rowOff>581025</xdr:rowOff>
    </xdr:to>
    <xdr:pic>
      <xdr:nvPicPr>
        <xdr:cNvPr id="628" name="Kép 10">
          <a:extLst>
            <a:ext uri="{FF2B5EF4-FFF2-40B4-BE49-F238E27FC236}">
              <a16:creationId xmlns:a16="http://schemas.microsoft.com/office/drawing/2014/main" id="{D3369ABE-3848-426B-B2CD-4F94FABD825B}"/>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292</xdr:row>
      <xdr:rowOff>581025</xdr:rowOff>
    </xdr:from>
    <xdr:ext cx="514350" cy="0"/>
    <xdr:pic>
      <xdr:nvPicPr>
        <xdr:cNvPr id="629" name="Kép 10">
          <a:extLst>
            <a:ext uri="{FF2B5EF4-FFF2-40B4-BE49-F238E27FC236}">
              <a16:creationId xmlns:a16="http://schemas.microsoft.com/office/drawing/2014/main" id="{D7788BBA-086E-44F5-9E3E-A41187E36A6B}"/>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292</xdr:row>
      <xdr:rowOff>581025</xdr:rowOff>
    </xdr:from>
    <xdr:ext cx="514350" cy="0"/>
    <xdr:pic>
      <xdr:nvPicPr>
        <xdr:cNvPr id="630" name="Kép 629">
          <a:extLst>
            <a:ext uri="{FF2B5EF4-FFF2-40B4-BE49-F238E27FC236}">
              <a16:creationId xmlns:a16="http://schemas.microsoft.com/office/drawing/2014/main" id="{F28BCA12-F502-4D2F-90A9-2171B5531A81}"/>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292</xdr:row>
      <xdr:rowOff>581025</xdr:rowOff>
    </xdr:from>
    <xdr:ext cx="514350" cy="0"/>
    <xdr:pic>
      <xdr:nvPicPr>
        <xdr:cNvPr id="631" name="Kép 10">
          <a:extLst>
            <a:ext uri="{FF2B5EF4-FFF2-40B4-BE49-F238E27FC236}">
              <a16:creationId xmlns:a16="http://schemas.microsoft.com/office/drawing/2014/main" id="{E4258C82-8B19-4A11-B1DB-FBFE2EBE451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292</xdr:row>
      <xdr:rowOff>581025</xdr:rowOff>
    </xdr:from>
    <xdr:ext cx="514350" cy="0"/>
    <xdr:pic>
      <xdr:nvPicPr>
        <xdr:cNvPr id="632" name="Kép 631">
          <a:extLst>
            <a:ext uri="{FF2B5EF4-FFF2-40B4-BE49-F238E27FC236}">
              <a16:creationId xmlns:a16="http://schemas.microsoft.com/office/drawing/2014/main" id="{ABF42810-D0B3-4DA7-AD42-501EF41C86AA}"/>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292</xdr:row>
      <xdr:rowOff>581025</xdr:rowOff>
    </xdr:from>
    <xdr:to>
      <xdr:col>8</xdr:col>
      <xdr:colOff>609600</xdr:colOff>
      <xdr:row>292</xdr:row>
      <xdr:rowOff>581025</xdr:rowOff>
    </xdr:to>
    <xdr:pic>
      <xdr:nvPicPr>
        <xdr:cNvPr id="636" name="Kép 10">
          <a:extLst>
            <a:ext uri="{FF2B5EF4-FFF2-40B4-BE49-F238E27FC236}">
              <a16:creationId xmlns:a16="http://schemas.microsoft.com/office/drawing/2014/main" id="{3F913237-EC77-4FD3-9F76-32C0FFC0BDE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292</xdr:row>
      <xdr:rowOff>581025</xdr:rowOff>
    </xdr:from>
    <xdr:to>
      <xdr:col>8</xdr:col>
      <xdr:colOff>609600</xdr:colOff>
      <xdr:row>292</xdr:row>
      <xdr:rowOff>581025</xdr:rowOff>
    </xdr:to>
    <xdr:pic>
      <xdr:nvPicPr>
        <xdr:cNvPr id="637" name="Kép 636">
          <a:extLst>
            <a:ext uri="{FF2B5EF4-FFF2-40B4-BE49-F238E27FC236}">
              <a16:creationId xmlns:a16="http://schemas.microsoft.com/office/drawing/2014/main" id="{72DC053F-9D34-45E0-965C-E929F2890BAB}"/>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292</xdr:row>
      <xdr:rowOff>581025</xdr:rowOff>
    </xdr:from>
    <xdr:to>
      <xdr:col>8</xdr:col>
      <xdr:colOff>609600</xdr:colOff>
      <xdr:row>292</xdr:row>
      <xdr:rowOff>581025</xdr:rowOff>
    </xdr:to>
    <xdr:pic>
      <xdr:nvPicPr>
        <xdr:cNvPr id="638" name="Kép 10">
          <a:extLst>
            <a:ext uri="{FF2B5EF4-FFF2-40B4-BE49-F238E27FC236}">
              <a16:creationId xmlns:a16="http://schemas.microsoft.com/office/drawing/2014/main" id="{2C1735FF-B862-4947-A037-5F8E6A3BFC96}"/>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292</xdr:row>
      <xdr:rowOff>581025</xdr:rowOff>
    </xdr:from>
    <xdr:to>
      <xdr:col>8</xdr:col>
      <xdr:colOff>609600</xdr:colOff>
      <xdr:row>292</xdr:row>
      <xdr:rowOff>581025</xdr:rowOff>
    </xdr:to>
    <xdr:pic>
      <xdr:nvPicPr>
        <xdr:cNvPr id="639" name="Kép 10">
          <a:extLst>
            <a:ext uri="{FF2B5EF4-FFF2-40B4-BE49-F238E27FC236}">
              <a16:creationId xmlns:a16="http://schemas.microsoft.com/office/drawing/2014/main" id="{F4693D7A-9060-442A-92B3-7F797E2754AC}"/>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292</xdr:row>
      <xdr:rowOff>581025</xdr:rowOff>
    </xdr:from>
    <xdr:ext cx="514350" cy="0"/>
    <xdr:pic>
      <xdr:nvPicPr>
        <xdr:cNvPr id="640" name="Kép 10">
          <a:extLst>
            <a:ext uri="{FF2B5EF4-FFF2-40B4-BE49-F238E27FC236}">
              <a16:creationId xmlns:a16="http://schemas.microsoft.com/office/drawing/2014/main" id="{E879BFCC-3EF5-4607-9ED3-1FACF06BA263}"/>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292</xdr:row>
      <xdr:rowOff>581025</xdr:rowOff>
    </xdr:from>
    <xdr:ext cx="514350" cy="0"/>
    <xdr:pic>
      <xdr:nvPicPr>
        <xdr:cNvPr id="641" name="Kép 640">
          <a:extLst>
            <a:ext uri="{FF2B5EF4-FFF2-40B4-BE49-F238E27FC236}">
              <a16:creationId xmlns:a16="http://schemas.microsoft.com/office/drawing/2014/main" id="{D5996510-8B8C-4172-B49C-728C2E3896AB}"/>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292</xdr:row>
      <xdr:rowOff>581025</xdr:rowOff>
    </xdr:from>
    <xdr:ext cx="514350" cy="0"/>
    <xdr:pic>
      <xdr:nvPicPr>
        <xdr:cNvPr id="642" name="Kép 10">
          <a:extLst>
            <a:ext uri="{FF2B5EF4-FFF2-40B4-BE49-F238E27FC236}">
              <a16:creationId xmlns:a16="http://schemas.microsoft.com/office/drawing/2014/main" id="{4A010FB5-46C2-4885-A101-C62F31F261E1}"/>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292</xdr:row>
      <xdr:rowOff>581025</xdr:rowOff>
    </xdr:from>
    <xdr:ext cx="514350" cy="0"/>
    <xdr:pic>
      <xdr:nvPicPr>
        <xdr:cNvPr id="643" name="Kép 642">
          <a:extLst>
            <a:ext uri="{FF2B5EF4-FFF2-40B4-BE49-F238E27FC236}">
              <a16:creationId xmlns:a16="http://schemas.microsoft.com/office/drawing/2014/main" id="{D19613F2-FF10-4A6D-9645-5B369CF74BFD}"/>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6084094" y="547163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24</xdr:col>
      <xdr:colOff>32846</xdr:colOff>
      <xdr:row>6</xdr:row>
      <xdr:rowOff>212123</xdr:rowOff>
    </xdr:from>
    <xdr:to>
      <xdr:col>24</xdr:col>
      <xdr:colOff>2016015</xdr:colOff>
      <xdr:row>13</xdr:row>
      <xdr:rowOff>225115</xdr:rowOff>
    </xdr:to>
    <xdr:pic>
      <xdr:nvPicPr>
        <xdr:cNvPr id="3" name="Kép 2">
          <a:extLst>
            <a:ext uri="{FF2B5EF4-FFF2-40B4-BE49-F238E27FC236}">
              <a16:creationId xmlns:a16="http://schemas.microsoft.com/office/drawing/2014/main" id="{43820258-820C-4BD9-897A-564632D445E1}"/>
            </a:ext>
          </a:extLst>
        </xdr:cNvPr>
        <xdr:cNvPicPr>
          <a:picLocks noChangeAspect="1"/>
        </xdr:cNvPicPr>
      </xdr:nvPicPr>
      <xdr:blipFill>
        <a:blip xmlns:r="http://schemas.openxmlformats.org/officeDocument/2006/relationships" r:embed="rId189"/>
        <a:stretch>
          <a:fillRect/>
        </a:stretch>
      </xdr:blipFill>
      <xdr:spPr>
        <a:xfrm>
          <a:off x="280496" y="1478948"/>
          <a:ext cx="1964119" cy="2832502"/>
        </a:xfrm>
        <a:prstGeom prst="rect">
          <a:avLst/>
        </a:prstGeom>
      </xdr:spPr>
    </xdr:pic>
    <xdr:clientData/>
  </xdr:twoCellAnchor>
  <xdr:twoCellAnchor editAs="oneCell">
    <xdr:from>
      <xdr:col>24</xdr:col>
      <xdr:colOff>1257626</xdr:colOff>
      <xdr:row>3</xdr:row>
      <xdr:rowOff>44531</xdr:rowOff>
    </xdr:from>
    <xdr:to>
      <xdr:col>24</xdr:col>
      <xdr:colOff>2099887</xdr:colOff>
      <xdr:row>9</xdr:row>
      <xdr:rowOff>110449</xdr:rowOff>
    </xdr:to>
    <xdr:pic>
      <xdr:nvPicPr>
        <xdr:cNvPr id="148" name="Kép 147">
          <a:extLst>
            <a:ext uri="{FF2B5EF4-FFF2-40B4-BE49-F238E27FC236}">
              <a16:creationId xmlns:a16="http://schemas.microsoft.com/office/drawing/2014/main" id="{F42E001D-BDE3-46B3-B69B-63D915610050}"/>
            </a:ext>
          </a:extLst>
        </xdr:cNvPr>
        <xdr:cNvPicPr>
          <a:picLocks noChangeAspect="1" noChangeArrowheads="1"/>
        </xdr:cNvPicPr>
      </xdr:nvPicPr>
      <xdr:blipFill>
        <a:blip xmlns:r="http://schemas.openxmlformats.org/officeDocument/2006/relationships" r:embed="rId190" cstate="print">
          <a:extLst>
            <a:ext uri="{28A0092B-C50C-407E-A947-70E740481C1C}">
              <a14:useLocalDpi xmlns:a14="http://schemas.microsoft.com/office/drawing/2010/main" val="0"/>
            </a:ext>
          </a:extLst>
        </a:blip>
        <a:srcRect/>
        <a:stretch>
          <a:fillRect/>
        </a:stretch>
      </xdr:blipFill>
      <xdr:spPr bwMode="auto">
        <a:xfrm>
          <a:off x="1257626" y="5356444"/>
          <a:ext cx="846071" cy="1385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13</xdr:col>
      <xdr:colOff>177085</xdr:colOff>
      <xdr:row>38</xdr:row>
      <xdr:rowOff>1638870</xdr:rowOff>
    </xdr:from>
    <xdr:ext cx="865275" cy="283369"/>
    <xdr:pic>
      <xdr:nvPicPr>
        <xdr:cNvPr id="210" name="Kép 209">
          <a:extLst>
            <a:ext uri="{FF2B5EF4-FFF2-40B4-BE49-F238E27FC236}">
              <a16:creationId xmlns:a16="http://schemas.microsoft.com/office/drawing/2014/main" id="{01CE9821-F977-4567-81BB-6DE83665E118}"/>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736170" y="13082285"/>
          <a:ext cx="865275" cy="283369"/>
        </a:xfrm>
        <a:prstGeom prst="rect">
          <a:avLst/>
        </a:prstGeom>
      </xdr:spPr>
    </xdr:pic>
    <xdr:clientData/>
  </xdr:oneCellAnchor>
  <xdr:oneCellAnchor>
    <xdr:from>
      <xdr:col>24</xdr:col>
      <xdr:colOff>83343</xdr:colOff>
      <xdr:row>719</xdr:row>
      <xdr:rowOff>107157</xdr:rowOff>
    </xdr:from>
    <xdr:ext cx="609600" cy="607722"/>
    <xdr:pic>
      <xdr:nvPicPr>
        <xdr:cNvPr id="211" name="Kép 210">
          <a:extLst>
            <a:ext uri="{FF2B5EF4-FFF2-40B4-BE49-F238E27FC236}">
              <a16:creationId xmlns:a16="http://schemas.microsoft.com/office/drawing/2014/main" id="{85601654-69B6-4DB4-ACF1-4A6D627B559E}"/>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9870281" y="178700907"/>
          <a:ext cx="609600" cy="607722"/>
        </a:xfrm>
        <a:prstGeom prst="rect">
          <a:avLst/>
        </a:prstGeom>
      </xdr:spPr>
    </xdr:pic>
    <xdr:clientData/>
  </xdr:oneCellAnchor>
  <xdr:oneCellAnchor>
    <xdr:from>
      <xdr:col>24</xdr:col>
      <xdr:colOff>71438</xdr:colOff>
      <xdr:row>413</xdr:row>
      <xdr:rowOff>83344</xdr:rowOff>
    </xdr:from>
    <xdr:ext cx="609600" cy="607722"/>
    <xdr:pic>
      <xdr:nvPicPr>
        <xdr:cNvPr id="212" name="Kép 211">
          <a:extLst>
            <a:ext uri="{FF2B5EF4-FFF2-40B4-BE49-F238E27FC236}">
              <a16:creationId xmlns:a16="http://schemas.microsoft.com/office/drawing/2014/main" id="{0ABE27A5-A76B-42B1-B0E3-3CFCDE914335}"/>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4976813" y="133266657"/>
          <a:ext cx="609600" cy="607722"/>
        </a:xfrm>
        <a:prstGeom prst="rect">
          <a:avLst/>
        </a:prstGeom>
      </xdr:spPr>
    </xdr:pic>
    <xdr:clientData/>
  </xdr:oneCellAnchor>
  <xdr:oneCellAnchor>
    <xdr:from>
      <xdr:col>0</xdr:col>
      <xdr:colOff>119062</xdr:colOff>
      <xdr:row>2</xdr:row>
      <xdr:rowOff>119063</xdr:rowOff>
    </xdr:from>
    <xdr:ext cx="609600" cy="607722"/>
    <xdr:pic>
      <xdr:nvPicPr>
        <xdr:cNvPr id="219" name="Kép 218">
          <a:extLst>
            <a:ext uri="{FF2B5EF4-FFF2-40B4-BE49-F238E27FC236}">
              <a16:creationId xmlns:a16="http://schemas.microsoft.com/office/drawing/2014/main" id="{48A1F889-C6D3-4D1F-81A7-E10E697F3298}"/>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9906000" y="9572626"/>
          <a:ext cx="609600" cy="607722"/>
        </a:xfrm>
        <a:prstGeom prst="rect">
          <a:avLst/>
        </a:prstGeom>
      </xdr:spPr>
    </xdr:pic>
    <xdr:clientData/>
  </xdr:oneCellAnchor>
  <xdr:oneCellAnchor>
    <xdr:from>
      <xdr:col>10</xdr:col>
      <xdr:colOff>321469</xdr:colOff>
      <xdr:row>82</xdr:row>
      <xdr:rowOff>357188</xdr:rowOff>
    </xdr:from>
    <xdr:ext cx="1438936" cy="2082575"/>
    <xdr:pic>
      <xdr:nvPicPr>
        <xdr:cNvPr id="239" name="Kép 238">
          <a:extLst>
            <a:ext uri="{FF2B5EF4-FFF2-40B4-BE49-F238E27FC236}">
              <a16:creationId xmlns:a16="http://schemas.microsoft.com/office/drawing/2014/main" id="{2CCCAEEE-E980-482C-AC34-57690F795583}"/>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8131969" y="14656594"/>
          <a:ext cx="1438936" cy="2082575"/>
        </a:xfrm>
        <a:prstGeom prst="rect">
          <a:avLst/>
        </a:prstGeom>
      </xdr:spPr>
    </xdr:pic>
    <xdr:clientData/>
  </xdr:oneCellAnchor>
  <xdr:twoCellAnchor editAs="oneCell">
    <xdr:from>
      <xdr:col>2</xdr:col>
      <xdr:colOff>369094</xdr:colOff>
      <xdr:row>82</xdr:row>
      <xdr:rowOff>404811</xdr:rowOff>
    </xdr:from>
    <xdr:to>
      <xdr:col>6</xdr:col>
      <xdr:colOff>127722</xdr:colOff>
      <xdr:row>82</xdr:row>
      <xdr:rowOff>2434542</xdr:rowOff>
    </xdr:to>
    <xdr:pic>
      <xdr:nvPicPr>
        <xdr:cNvPr id="264" name="Kép 263">
          <a:extLst>
            <a:ext uri="{FF2B5EF4-FFF2-40B4-BE49-F238E27FC236}">
              <a16:creationId xmlns:a16="http://schemas.microsoft.com/office/drawing/2014/main" id="{ECEF682F-D5A1-69B6-87C6-EA49E850E199}"/>
            </a:ext>
          </a:extLst>
        </xdr:cNvPr>
        <xdr:cNvPicPr>
          <a:picLocks noChangeAspect="1"/>
        </xdr:cNvPicPr>
      </xdr:nvPicPr>
      <xdr:blipFill>
        <a:blip xmlns:r="http://schemas.openxmlformats.org/officeDocument/2006/relationships" r:embed="rId192"/>
        <a:stretch>
          <a:fillRect/>
        </a:stretch>
      </xdr:blipFill>
      <xdr:spPr>
        <a:xfrm>
          <a:off x="3274219" y="14704217"/>
          <a:ext cx="1153713" cy="2025921"/>
        </a:xfrm>
        <a:prstGeom prst="rect">
          <a:avLst/>
        </a:prstGeom>
      </xdr:spPr>
    </xdr:pic>
    <xdr:clientData/>
  </xdr:twoCellAnchor>
  <xdr:twoCellAnchor editAs="oneCell">
    <xdr:from>
      <xdr:col>0</xdr:col>
      <xdr:colOff>59532</xdr:colOff>
      <xdr:row>387</xdr:row>
      <xdr:rowOff>95251</xdr:rowOff>
    </xdr:from>
    <xdr:to>
      <xdr:col>0</xdr:col>
      <xdr:colOff>2060666</xdr:colOff>
      <xdr:row>395</xdr:row>
      <xdr:rowOff>1596496</xdr:rowOff>
    </xdr:to>
    <xdr:pic>
      <xdr:nvPicPr>
        <xdr:cNvPr id="265" name="Kép 264">
          <a:extLst>
            <a:ext uri="{FF2B5EF4-FFF2-40B4-BE49-F238E27FC236}">
              <a16:creationId xmlns:a16="http://schemas.microsoft.com/office/drawing/2014/main" id="{B481035A-0A31-A618-7B7F-C6F91667E5FB}"/>
            </a:ext>
          </a:extLst>
        </xdr:cNvPr>
        <xdr:cNvPicPr>
          <a:picLocks noChangeAspect="1"/>
        </xdr:cNvPicPr>
      </xdr:nvPicPr>
      <xdr:blipFill>
        <a:blip xmlns:r="http://schemas.openxmlformats.org/officeDocument/2006/relationships" r:embed="rId193"/>
        <a:stretch>
          <a:fillRect/>
        </a:stretch>
      </xdr:blipFill>
      <xdr:spPr>
        <a:xfrm>
          <a:off x="59532" y="82617470"/>
          <a:ext cx="2004944" cy="3097638"/>
        </a:xfrm>
        <a:prstGeom prst="rect">
          <a:avLst/>
        </a:prstGeom>
      </xdr:spPr>
    </xdr:pic>
    <xdr:clientData/>
  </xdr:twoCellAnchor>
  <xdr:twoCellAnchor editAs="oneCell">
    <xdr:from>
      <xdr:col>0</xdr:col>
      <xdr:colOff>84284</xdr:colOff>
      <xdr:row>417</xdr:row>
      <xdr:rowOff>95246</xdr:rowOff>
    </xdr:from>
    <xdr:to>
      <xdr:col>0</xdr:col>
      <xdr:colOff>2059543</xdr:colOff>
      <xdr:row>425</xdr:row>
      <xdr:rowOff>1482204</xdr:rowOff>
    </xdr:to>
    <xdr:pic>
      <xdr:nvPicPr>
        <xdr:cNvPr id="282" name="Kép 281">
          <a:extLst>
            <a:ext uri="{FF2B5EF4-FFF2-40B4-BE49-F238E27FC236}">
              <a16:creationId xmlns:a16="http://schemas.microsoft.com/office/drawing/2014/main" id="{D0456896-9715-1B72-0B1E-422FAF7C3AD0}"/>
            </a:ext>
          </a:extLst>
        </xdr:cNvPr>
        <xdr:cNvPicPr>
          <a:picLocks noChangeAspect="1"/>
        </xdr:cNvPicPr>
      </xdr:nvPicPr>
      <xdr:blipFill>
        <a:blip xmlns:r="http://schemas.openxmlformats.org/officeDocument/2006/relationships" r:embed="rId194"/>
        <a:stretch>
          <a:fillRect/>
        </a:stretch>
      </xdr:blipFill>
      <xdr:spPr>
        <a:xfrm>
          <a:off x="10954690" y="92571090"/>
          <a:ext cx="1975259" cy="3002394"/>
        </a:xfrm>
        <a:prstGeom prst="rect">
          <a:avLst/>
        </a:prstGeom>
      </xdr:spPr>
    </xdr:pic>
    <xdr:clientData/>
  </xdr:twoCellAnchor>
  <xdr:twoCellAnchor editAs="oneCell">
    <xdr:from>
      <xdr:col>24</xdr:col>
      <xdr:colOff>130969</xdr:colOff>
      <xdr:row>476</xdr:row>
      <xdr:rowOff>35719</xdr:rowOff>
    </xdr:from>
    <xdr:to>
      <xdr:col>24</xdr:col>
      <xdr:colOff>2052876</xdr:colOff>
      <xdr:row>485</xdr:row>
      <xdr:rowOff>1063104</xdr:rowOff>
    </xdr:to>
    <xdr:pic>
      <xdr:nvPicPr>
        <xdr:cNvPr id="283" name="Kép 282">
          <a:extLst>
            <a:ext uri="{FF2B5EF4-FFF2-40B4-BE49-F238E27FC236}">
              <a16:creationId xmlns:a16="http://schemas.microsoft.com/office/drawing/2014/main" id="{0F862454-FD59-73A0-9043-99317BDF2CDE}"/>
            </a:ext>
          </a:extLst>
        </xdr:cNvPr>
        <xdr:cNvPicPr>
          <a:picLocks noChangeAspect="1"/>
        </xdr:cNvPicPr>
      </xdr:nvPicPr>
      <xdr:blipFill>
        <a:blip xmlns:r="http://schemas.openxmlformats.org/officeDocument/2006/relationships" r:embed="rId195"/>
        <a:stretch>
          <a:fillRect/>
        </a:stretch>
      </xdr:blipFill>
      <xdr:spPr>
        <a:xfrm>
          <a:off x="5036344" y="116050219"/>
          <a:ext cx="1904762" cy="2895238"/>
        </a:xfrm>
        <a:prstGeom prst="rect">
          <a:avLst/>
        </a:prstGeom>
      </xdr:spPr>
    </xdr:pic>
    <xdr:clientData/>
  </xdr:twoCellAnchor>
  <xdr:twoCellAnchor editAs="oneCell">
    <xdr:from>
      <xdr:col>16</xdr:col>
      <xdr:colOff>178592</xdr:colOff>
      <xdr:row>584</xdr:row>
      <xdr:rowOff>250032</xdr:rowOff>
    </xdr:from>
    <xdr:to>
      <xdr:col>16</xdr:col>
      <xdr:colOff>1980417</xdr:colOff>
      <xdr:row>593</xdr:row>
      <xdr:rowOff>71504</xdr:rowOff>
    </xdr:to>
    <xdr:pic>
      <xdr:nvPicPr>
        <xdr:cNvPr id="286" name="Kép 285">
          <a:extLst>
            <a:ext uri="{FF2B5EF4-FFF2-40B4-BE49-F238E27FC236}">
              <a16:creationId xmlns:a16="http://schemas.microsoft.com/office/drawing/2014/main" id="{471EC24C-46C1-E314-D920-76DD22E5E034}"/>
            </a:ext>
          </a:extLst>
        </xdr:cNvPr>
        <xdr:cNvPicPr>
          <a:picLocks noChangeAspect="1"/>
        </xdr:cNvPicPr>
      </xdr:nvPicPr>
      <xdr:blipFill>
        <a:blip xmlns:r="http://schemas.openxmlformats.org/officeDocument/2006/relationships" r:embed="rId196"/>
        <a:stretch>
          <a:fillRect/>
        </a:stretch>
      </xdr:blipFill>
      <xdr:spPr>
        <a:xfrm>
          <a:off x="9965530" y="129599532"/>
          <a:ext cx="1801825" cy="3126167"/>
        </a:xfrm>
        <a:prstGeom prst="rect">
          <a:avLst/>
        </a:prstGeom>
      </xdr:spPr>
    </xdr:pic>
    <xdr:clientData/>
  </xdr:twoCellAnchor>
  <xdr:twoCellAnchor editAs="oneCell">
    <xdr:from>
      <xdr:col>8</xdr:col>
      <xdr:colOff>142875</xdr:colOff>
      <xdr:row>839</xdr:row>
      <xdr:rowOff>83344</xdr:rowOff>
    </xdr:from>
    <xdr:to>
      <xdr:col>8</xdr:col>
      <xdr:colOff>1977826</xdr:colOff>
      <xdr:row>847</xdr:row>
      <xdr:rowOff>77628</xdr:rowOff>
    </xdr:to>
    <xdr:pic>
      <xdr:nvPicPr>
        <xdr:cNvPr id="308" name="Kép 307">
          <a:extLst>
            <a:ext uri="{FF2B5EF4-FFF2-40B4-BE49-F238E27FC236}">
              <a16:creationId xmlns:a16="http://schemas.microsoft.com/office/drawing/2014/main" id="{53350DC9-24DB-2DB2-CA4A-395B5168956A}"/>
            </a:ext>
          </a:extLst>
        </xdr:cNvPr>
        <xdr:cNvPicPr>
          <a:picLocks noChangeAspect="1"/>
        </xdr:cNvPicPr>
      </xdr:nvPicPr>
      <xdr:blipFill rotWithShape="1">
        <a:blip xmlns:r="http://schemas.openxmlformats.org/officeDocument/2006/relationships" r:embed="rId197" cstate="print">
          <a:extLst>
            <a:ext uri="{28A0092B-C50C-407E-A947-70E740481C1C}">
              <a14:useLocalDpi xmlns:a14="http://schemas.microsoft.com/office/drawing/2010/main" val="0"/>
            </a:ext>
          </a:extLst>
        </a:blip>
        <a:srcRect l="19176" t="18821" r="17614" b="10393"/>
        <a:stretch/>
      </xdr:blipFill>
      <xdr:spPr>
        <a:xfrm>
          <a:off x="9929813" y="175105219"/>
          <a:ext cx="1821616" cy="3059906"/>
        </a:xfrm>
        <a:prstGeom prst="rect">
          <a:avLst/>
        </a:prstGeom>
      </xdr:spPr>
    </xdr:pic>
    <xdr:clientData/>
  </xdr:twoCellAnchor>
  <xdr:twoCellAnchor editAs="oneCell">
    <xdr:from>
      <xdr:col>16</xdr:col>
      <xdr:colOff>142876</xdr:colOff>
      <xdr:row>838</xdr:row>
      <xdr:rowOff>95249</xdr:rowOff>
    </xdr:from>
    <xdr:to>
      <xdr:col>16</xdr:col>
      <xdr:colOff>1984534</xdr:colOff>
      <xdr:row>847</xdr:row>
      <xdr:rowOff>186216</xdr:rowOff>
    </xdr:to>
    <xdr:pic>
      <xdr:nvPicPr>
        <xdr:cNvPr id="309" name="Kép 308">
          <a:extLst>
            <a:ext uri="{FF2B5EF4-FFF2-40B4-BE49-F238E27FC236}">
              <a16:creationId xmlns:a16="http://schemas.microsoft.com/office/drawing/2014/main" id="{0DC64E1C-A1BC-4575-98F3-58454EBA2C45}"/>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9176" t="18821" r="17614" b="10393"/>
        <a:stretch/>
      </xdr:blipFill>
      <xdr:spPr>
        <a:xfrm>
          <a:off x="14811376" y="174855187"/>
          <a:ext cx="1845468" cy="3405188"/>
        </a:xfrm>
        <a:prstGeom prst="rect">
          <a:avLst/>
        </a:prstGeom>
      </xdr:spPr>
    </xdr:pic>
    <xdr:clientData/>
  </xdr:twoCellAnchor>
  <xdr:twoCellAnchor editAs="oneCell">
    <xdr:from>
      <xdr:col>8</xdr:col>
      <xdr:colOff>1275149</xdr:colOff>
      <xdr:row>836</xdr:row>
      <xdr:rowOff>226218</xdr:rowOff>
    </xdr:from>
    <xdr:to>
      <xdr:col>8</xdr:col>
      <xdr:colOff>2015069</xdr:colOff>
      <xdr:row>841</xdr:row>
      <xdr:rowOff>76675</xdr:rowOff>
    </xdr:to>
    <xdr:pic>
      <xdr:nvPicPr>
        <xdr:cNvPr id="312" name="Kép 311">
          <a:extLst>
            <a:ext uri="{FF2B5EF4-FFF2-40B4-BE49-F238E27FC236}">
              <a16:creationId xmlns:a16="http://schemas.microsoft.com/office/drawing/2014/main" id="{B2411682-C260-C915-9BC9-8EF5C6BC161D}"/>
            </a:ext>
          </a:extLst>
        </xdr:cNvPr>
        <xdr:cNvPicPr>
          <a:picLocks noChangeAspect="1"/>
        </xdr:cNvPicPr>
      </xdr:nvPicPr>
      <xdr:blipFill rotWithShape="1">
        <a:blip xmlns:r="http://schemas.openxmlformats.org/officeDocument/2006/relationships" r:embed="rId199" cstate="print">
          <a:extLst>
            <a:ext uri="{28A0092B-C50C-407E-A947-70E740481C1C}">
              <a14:useLocalDpi xmlns:a14="http://schemas.microsoft.com/office/drawing/2010/main" val="0"/>
            </a:ext>
          </a:extLst>
        </a:blip>
        <a:srcRect l="19708" t="18229" r="14596" b="10156"/>
        <a:stretch/>
      </xdr:blipFill>
      <xdr:spPr>
        <a:xfrm>
          <a:off x="11062087" y="174426562"/>
          <a:ext cx="720870" cy="1178719"/>
        </a:xfrm>
        <a:prstGeom prst="rect">
          <a:avLst/>
        </a:prstGeom>
      </xdr:spPr>
    </xdr:pic>
    <xdr:clientData/>
  </xdr:twoCellAnchor>
  <xdr:twoCellAnchor editAs="oneCell">
    <xdr:from>
      <xdr:col>21</xdr:col>
      <xdr:colOff>214313</xdr:colOff>
      <xdr:row>100</xdr:row>
      <xdr:rowOff>1654969</xdr:rowOff>
    </xdr:from>
    <xdr:to>
      <xdr:col>22</xdr:col>
      <xdr:colOff>378014</xdr:colOff>
      <xdr:row>101</xdr:row>
      <xdr:rowOff>233138</xdr:rowOff>
    </xdr:to>
    <xdr:pic>
      <xdr:nvPicPr>
        <xdr:cNvPr id="13" name="Kép 12">
          <a:extLst>
            <a:ext uri="{FF2B5EF4-FFF2-40B4-BE49-F238E27FC236}">
              <a16:creationId xmlns:a16="http://schemas.microsoft.com/office/drawing/2014/main" id="{DA043129-42A7-4BA7-BDCC-265818CC6175}"/>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3692188" y="21728907"/>
          <a:ext cx="864266" cy="282668"/>
        </a:xfrm>
        <a:prstGeom prst="rect">
          <a:avLst/>
        </a:prstGeom>
      </xdr:spPr>
    </xdr:pic>
    <xdr:clientData/>
  </xdr:twoCellAnchor>
  <xdr:twoCellAnchor editAs="oneCell">
    <xdr:from>
      <xdr:col>29</xdr:col>
      <xdr:colOff>178594</xdr:colOff>
      <xdr:row>100</xdr:row>
      <xdr:rowOff>1666875</xdr:rowOff>
    </xdr:from>
    <xdr:to>
      <xdr:col>30</xdr:col>
      <xdr:colOff>423733</xdr:colOff>
      <xdr:row>101</xdr:row>
      <xdr:rowOff>262189</xdr:rowOff>
    </xdr:to>
    <xdr:pic>
      <xdr:nvPicPr>
        <xdr:cNvPr id="19" name="Kép 18">
          <a:extLst>
            <a:ext uri="{FF2B5EF4-FFF2-40B4-BE49-F238E27FC236}">
              <a16:creationId xmlns:a16="http://schemas.microsoft.com/office/drawing/2014/main" id="{675F7906-D106-443F-AD08-1F60B240B45B}"/>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8538032" y="21740813"/>
          <a:ext cx="864266" cy="282668"/>
        </a:xfrm>
        <a:prstGeom prst="rect">
          <a:avLst/>
        </a:prstGeom>
      </xdr:spPr>
    </xdr:pic>
    <xdr:clientData/>
  </xdr:twoCellAnchor>
  <xdr:twoCellAnchor editAs="oneCell">
    <xdr:from>
      <xdr:col>5</xdr:col>
      <xdr:colOff>226219</xdr:colOff>
      <xdr:row>113</xdr:row>
      <xdr:rowOff>1666875</xdr:rowOff>
    </xdr:from>
    <xdr:to>
      <xdr:col>6</xdr:col>
      <xdr:colOff>492316</xdr:colOff>
      <xdr:row>114</xdr:row>
      <xdr:rowOff>262187</xdr:rowOff>
    </xdr:to>
    <xdr:pic>
      <xdr:nvPicPr>
        <xdr:cNvPr id="141" name="Kép 140">
          <a:extLst>
            <a:ext uri="{FF2B5EF4-FFF2-40B4-BE49-F238E27FC236}">
              <a16:creationId xmlns:a16="http://schemas.microsoft.com/office/drawing/2014/main" id="{9C919190-1F6B-4EE6-984C-166ED1126153}"/>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917157" y="26134219"/>
          <a:ext cx="864266" cy="282668"/>
        </a:xfrm>
        <a:prstGeom prst="rect">
          <a:avLst/>
        </a:prstGeom>
      </xdr:spPr>
    </xdr:pic>
    <xdr:clientData/>
  </xdr:twoCellAnchor>
  <xdr:twoCellAnchor editAs="oneCell">
    <xdr:from>
      <xdr:col>13</xdr:col>
      <xdr:colOff>190498</xdr:colOff>
      <xdr:row>113</xdr:row>
      <xdr:rowOff>1690688</xdr:rowOff>
    </xdr:from>
    <xdr:to>
      <xdr:col>14</xdr:col>
      <xdr:colOff>452783</xdr:colOff>
      <xdr:row>114</xdr:row>
      <xdr:rowOff>270760</xdr:rowOff>
    </xdr:to>
    <xdr:pic>
      <xdr:nvPicPr>
        <xdr:cNvPr id="206" name="Kép 205">
          <a:extLst>
            <a:ext uri="{FF2B5EF4-FFF2-40B4-BE49-F238E27FC236}">
              <a16:creationId xmlns:a16="http://schemas.microsoft.com/office/drawing/2014/main" id="{76E7BB29-D935-4EBE-8E5E-0465943728F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786811" y="26158032"/>
          <a:ext cx="864266" cy="282668"/>
        </a:xfrm>
        <a:prstGeom prst="rect">
          <a:avLst/>
        </a:prstGeom>
      </xdr:spPr>
    </xdr:pic>
    <xdr:clientData/>
  </xdr:twoCellAnchor>
  <xdr:twoCellAnchor editAs="oneCell">
    <xdr:from>
      <xdr:col>21</xdr:col>
      <xdr:colOff>183484</xdr:colOff>
      <xdr:row>113</xdr:row>
      <xdr:rowOff>1690688</xdr:rowOff>
    </xdr:from>
    <xdr:to>
      <xdr:col>22</xdr:col>
      <xdr:colOff>345280</xdr:colOff>
      <xdr:row>114</xdr:row>
      <xdr:rowOff>270760</xdr:rowOff>
    </xdr:to>
    <xdr:pic>
      <xdr:nvPicPr>
        <xdr:cNvPr id="207" name="Kép 206">
          <a:extLst>
            <a:ext uri="{FF2B5EF4-FFF2-40B4-BE49-F238E27FC236}">
              <a16:creationId xmlns:a16="http://schemas.microsoft.com/office/drawing/2014/main" id="{1B2790A9-2100-4AB6-9EBD-31A39941C078}"/>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3661359" y="26158032"/>
          <a:ext cx="864266" cy="282668"/>
        </a:xfrm>
        <a:prstGeom prst="rect">
          <a:avLst/>
        </a:prstGeom>
      </xdr:spPr>
    </xdr:pic>
    <xdr:clientData/>
  </xdr:twoCellAnchor>
  <xdr:twoCellAnchor editAs="oneCell">
    <xdr:from>
      <xdr:col>29</xdr:col>
      <xdr:colOff>207296</xdr:colOff>
      <xdr:row>113</xdr:row>
      <xdr:rowOff>1666875</xdr:rowOff>
    </xdr:from>
    <xdr:to>
      <xdr:col>30</xdr:col>
      <xdr:colOff>454340</xdr:colOff>
      <xdr:row>114</xdr:row>
      <xdr:rowOff>262187</xdr:rowOff>
    </xdr:to>
    <xdr:pic>
      <xdr:nvPicPr>
        <xdr:cNvPr id="208" name="Kép 207">
          <a:extLst>
            <a:ext uri="{FF2B5EF4-FFF2-40B4-BE49-F238E27FC236}">
              <a16:creationId xmlns:a16="http://schemas.microsoft.com/office/drawing/2014/main" id="{2F613F75-5EC2-FE6A-3F7A-F58B411B2E7C}"/>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8566734" y="26134219"/>
          <a:ext cx="864266" cy="282668"/>
        </a:xfrm>
        <a:prstGeom prst="rect">
          <a:avLst/>
        </a:prstGeom>
      </xdr:spPr>
    </xdr:pic>
    <xdr:clientData/>
  </xdr:twoCellAnchor>
  <xdr:twoCellAnchor editAs="oneCell">
    <xdr:from>
      <xdr:col>5</xdr:col>
      <xdr:colOff>219202</xdr:colOff>
      <xdr:row>126</xdr:row>
      <xdr:rowOff>1631157</xdr:rowOff>
    </xdr:from>
    <xdr:to>
      <xdr:col>6</xdr:col>
      <xdr:colOff>460534</xdr:colOff>
      <xdr:row>127</xdr:row>
      <xdr:rowOff>224566</xdr:rowOff>
    </xdr:to>
    <xdr:pic>
      <xdr:nvPicPr>
        <xdr:cNvPr id="216" name="Kép 215">
          <a:extLst>
            <a:ext uri="{FF2B5EF4-FFF2-40B4-BE49-F238E27FC236}">
              <a16:creationId xmlns:a16="http://schemas.microsoft.com/office/drawing/2014/main" id="{339AC54C-92CE-4142-F8C1-F69C02FD61A1}"/>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910140" y="30491907"/>
          <a:ext cx="864266" cy="282668"/>
        </a:xfrm>
        <a:prstGeom prst="rect">
          <a:avLst/>
        </a:prstGeom>
      </xdr:spPr>
    </xdr:pic>
    <xdr:clientData/>
  </xdr:twoCellAnchor>
  <xdr:twoCellAnchor editAs="oneCell">
    <xdr:from>
      <xdr:col>13</xdr:col>
      <xdr:colOff>52515</xdr:colOff>
      <xdr:row>126</xdr:row>
      <xdr:rowOff>1631157</xdr:rowOff>
    </xdr:from>
    <xdr:to>
      <xdr:col>14</xdr:col>
      <xdr:colOff>301465</xdr:colOff>
      <xdr:row>127</xdr:row>
      <xdr:rowOff>224566</xdr:rowOff>
    </xdr:to>
    <xdr:pic>
      <xdr:nvPicPr>
        <xdr:cNvPr id="249" name="Kép 248">
          <a:extLst>
            <a:ext uri="{FF2B5EF4-FFF2-40B4-BE49-F238E27FC236}">
              <a16:creationId xmlns:a16="http://schemas.microsoft.com/office/drawing/2014/main" id="{9C629F9E-253D-B116-3D82-DF4D6B670228}"/>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648828" y="30491907"/>
          <a:ext cx="864266" cy="282668"/>
        </a:xfrm>
        <a:prstGeom prst="rect">
          <a:avLst/>
        </a:prstGeom>
      </xdr:spPr>
    </xdr:pic>
    <xdr:clientData/>
  </xdr:twoCellAnchor>
  <xdr:twoCellAnchor editAs="oneCell">
    <xdr:from>
      <xdr:col>21</xdr:col>
      <xdr:colOff>100140</xdr:colOff>
      <xdr:row>126</xdr:row>
      <xdr:rowOff>1666876</xdr:rowOff>
    </xdr:from>
    <xdr:to>
      <xdr:col>22</xdr:col>
      <xdr:colOff>263841</xdr:colOff>
      <xdr:row>127</xdr:row>
      <xdr:rowOff>262190</xdr:rowOff>
    </xdr:to>
    <xdr:pic>
      <xdr:nvPicPr>
        <xdr:cNvPr id="263" name="Kép 262">
          <a:extLst>
            <a:ext uri="{FF2B5EF4-FFF2-40B4-BE49-F238E27FC236}">
              <a16:creationId xmlns:a16="http://schemas.microsoft.com/office/drawing/2014/main" id="{C1446BAE-7DB7-6B47-CF24-886D99F4E05D}"/>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3578015" y="30527626"/>
          <a:ext cx="864266" cy="282668"/>
        </a:xfrm>
        <a:prstGeom prst="rect">
          <a:avLst/>
        </a:prstGeom>
      </xdr:spPr>
    </xdr:pic>
    <xdr:clientData/>
  </xdr:twoCellAnchor>
  <xdr:twoCellAnchor editAs="oneCell">
    <xdr:from>
      <xdr:col>0</xdr:col>
      <xdr:colOff>109662</xdr:colOff>
      <xdr:row>218</xdr:row>
      <xdr:rowOff>76701</xdr:rowOff>
    </xdr:from>
    <xdr:to>
      <xdr:col>0</xdr:col>
      <xdr:colOff>2019132</xdr:colOff>
      <xdr:row>226</xdr:row>
      <xdr:rowOff>194720</xdr:rowOff>
    </xdr:to>
    <xdr:pic>
      <xdr:nvPicPr>
        <xdr:cNvPr id="274" name="Kép 273">
          <a:extLst>
            <a:ext uri="{FF2B5EF4-FFF2-40B4-BE49-F238E27FC236}">
              <a16:creationId xmlns:a16="http://schemas.microsoft.com/office/drawing/2014/main" id="{880389B3-6B9D-4B1E-914B-BCA1A5BB296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109662" y="110500026"/>
          <a:ext cx="1909470" cy="3152685"/>
        </a:xfrm>
        <a:prstGeom prst="rect">
          <a:avLst/>
        </a:prstGeom>
      </xdr:spPr>
    </xdr:pic>
    <xdr:clientData fLocksWithSheet="0"/>
  </xdr:twoCellAnchor>
  <xdr:twoCellAnchor editAs="oneCell">
    <xdr:from>
      <xdr:col>5</xdr:col>
      <xdr:colOff>213436</xdr:colOff>
      <xdr:row>225</xdr:row>
      <xdr:rowOff>1681369</xdr:rowOff>
    </xdr:from>
    <xdr:to>
      <xdr:col>6</xdr:col>
      <xdr:colOff>423309</xdr:colOff>
      <xdr:row>226</xdr:row>
      <xdr:rowOff>263074</xdr:rowOff>
    </xdr:to>
    <xdr:pic>
      <xdr:nvPicPr>
        <xdr:cNvPr id="280" name="Kép 279">
          <a:extLst>
            <a:ext uri="{FF2B5EF4-FFF2-40B4-BE49-F238E27FC236}">
              <a16:creationId xmlns:a16="http://schemas.microsoft.com/office/drawing/2014/main" id="{08874930-73BA-4CBB-99E6-08E288C7D38D}"/>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709111" y="113428669"/>
          <a:ext cx="832807" cy="277157"/>
        </a:xfrm>
        <a:prstGeom prst="rect">
          <a:avLst/>
        </a:prstGeom>
      </xdr:spPr>
    </xdr:pic>
    <xdr:clientData/>
  </xdr:twoCellAnchor>
  <xdr:twoCellAnchor editAs="oneCell">
    <xdr:from>
      <xdr:col>16</xdr:col>
      <xdr:colOff>165100</xdr:colOff>
      <xdr:row>218</xdr:row>
      <xdr:rowOff>50800</xdr:rowOff>
    </xdr:from>
    <xdr:to>
      <xdr:col>16</xdr:col>
      <xdr:colOff>2052955</xdr:colOff>
      <xdr:row>226</xdr:row>
      <xdr:rowOff>231774</xdr:rowOff>
    </xdr:to>
    <xdr:pic>
      <xdr:nvPicPr>
        <xdr:cNvPr id="289" name="Kép 37">
          <a:extLst>
            <a:ext uri="{FF2B5EF4-FFF2-40B4-BE49-F238E27FC236}">
              <a16:creationId xmlns:a16="http://schemas.microsoft.com/office/drawing/2014/main" id="{726AD896-1E30-412B-B98A-4D6BB38DDBDF}"/>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9471025" y="110474125"/>
          <a:ext cx="1876425" cy="3209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21</xdr:col>
      <xdr:colOff>213436</xdr:colOff>
      <xdr:row>225</xdr:row>
      <xdr:rowOff>1673087</xdr:rowOff>
    </xdr:from>
    <xdr:to>
      <xdr:col>22</xdr:col>
      <xdr:colOff>343773</xdr:colOff>
      <xdr:row>226</xdr:row>
      <xdr:rowOff>263075</xdr:rowOff>
    </xdr:to>
    <xdr:pic>
      <xdr:nvPicPr>
        <xdr:cNvPr id="290" name="Kép 289">
          <a:extLst>
            <a:ext uri="{FF2B5EF4-FFF2-40B4-BE49-F238E27FC236}">
              <a16:creationId xmlns:a16="http://schemas.microsoft.com/office/drawing/2014/main" id="{6C2FA979-9982-4CC9-B299-A39AFF9DB3F7}"/>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3005511" y="113420387"/>
          <a:ext cx="832807" cy="285440"/>
        </a:xfrm>
        <a:prstGeom prst="rect">
          <a:avLst/>
        </a:prstGeom>
      </xdr:spPr>
    </xdr:pic>
    <xdr:clientData/>
  </xdr:twoCellAnchor>
  <xdr:oneCellAnchor>
    <xdr:from>
      <xdr:col>29</xdr:col>
      <xdr:colOff>198223</xdr:colOff>
      <xdr:row>238</xdr:row>
      <xdr:rowOff>1450531</xdr:rowOff>
    </xdr:from>
    <xdr:ext cx="872564" cy="268464"/>
    <xdr:pic>
      <xdr:nvPicPr>
        <xdr:cNvPr id="291" name="Kép 290">
          <a:extLst>
            <a:ext uri="{FF2B5EF4-FFF2-40B4-BE49-F238E27FC236}">
              <a16:creationId xmlns:a16="http://schemas.microsoft.com/office/drawing/2014/main" id="{B3482F4F-7655-8917-7B84-4FF6543A0D34}"/>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8557661" y="53766594"/>
          <a:ext cx="872564" cy="268464"/>
        </a:xfrm>
        <a:prstGeom prst="rect">
          <a:avLst/>
        </a:prstGeom>
      </xdr:spPr>
    </xdr:pic>
    <xdr:clientData/>
  </xdr:oneCellAnchor>
  <xdr:twoCellAnchor editAs="oneCell">
    <xdr:from>
      <xdr:col>5</xdr:col>
      <xdr:colOff>177717</xdr:colOff>
      <xdr:row>238</xdr:row>
      <xdr:rowOff>1621838</xdr:rowOff>
    </xdr:from>
    <xdr:to>
      <xdr:col>6</xdr:col>
      <xdr:colOff>385685</xdr:colOff>
      <xdr:row>239</xdr:row>
      <xdr:rowOff>194018</xdr:rowOff>
    </xdr:to>
    <xdr:pic>
      <xdr:nvPicPr>
        <xdr:cNvPr id="295" name="Kép 294">
          <a:extLst>
            <a:ext uri="{FF2B5EF4-FFF2-40B4-BE49-F238E27FC236}">
              <a16:creationId xmlns:a16="http://schemas.microsoft.com/office/drawing/2014/main" id="{10FDFEEA-FCA0-070A-C487-7DADD2329C7B}"/>
            </a:ext>
          </a:extLst>
        </xdr:cNvPr>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3868655" y="53937901"/>
          <a:ext cx="832807" cy="274776"/>
        </a:xfrm>
        <a:prstGeom prst="rect">
          <a:avLst/>
        </a:prstGeom>
      </xdr:spPr>
    </xdr:pic>
    <xdr:clientData/>
  </xdr:twoCellAnchor>
  <xdr:twoCellAnchor editAs="oneCell">
    <xdr:from>
      <xdr:col>5</xdr:col>
      <xdr:colOff>153905</xdr:colOff>
      <xdr:row>251</xdr:row>
      <xdr:rowOff>1633745</xdr:rowOff>
    </xdr:from>
    <xdr:to>
      <xdr:col>6</xdr:col>
      <xdr:colOff>377113</xdr:colOff>
      <xdr:row>252</xdr:row>
      <xdr:rowOff>224979</xdr:rowOff>
    </xdr:to>
    <xdr:pic>
      <xdr:nvPicPr>
        <xdr:cNvPr id="297" name="Kép 296">
          <a:extLst>
            <a:ext uri="{FF2B5EF4-FFF2-40B4-BE49-F238E27FC236}">
              <a16:creationId xmlns:a16="http://schemas.microsoft.com/office/drawing/2014/main" id="{A3534175-34B4-6E4C-93FD-C35E39912C76}"/>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844843" y="58319401"/>
          <a:ext cx="832807" cy="274776"/>
        </a:xfrm>
        <a:prstGeom prst="rect">
          <a:avLst/>
        </a:prstGeom>
      </xdr:spPr>
    </xdr:pic>
    <xdr:clientData/>
  </xdr:twoCellAnchor>
  <xdr:oneCellAnchor>
    <xdr:from>
      <xdr:col>21</xdr:col>
      <xdr:colOff>166687</xdr:colOff>
      <xdr:row>381</xdr:row>
      <xdr:rowOff>3401</xdr:rowOff>
    </xdr:from>
    <xdr:ext cx="872560" cy="273565"/>
    <xdr:pic>
      <xdr:nvPicPr>
        <xdr:cNvPr id="300" name="Kép 299">
          <a:extLst>
            <a:ext uri="{FF2B5EF4-FFF2-40B4-BE49-F238E27FC236}">
              <a16:creationId xmlns:a16="http://schemas.microsoft.com/office/drawing/2014/main" id="{FB20F9C7-A983-E127-8508-FBDD568A18E8}"/>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3644562" y="80870651"/>
          <a:ext cx="872560" cy="273565"/>
        </a:xfrm>
        <a:prstGeom prst="rect">
          <a:avLst/>
        </a:prstGeom>
      </xdr:spPr>
    </xdr:pic>
    <xdr:clientData/>
  </xdr:oneCellAnchor>
  <xdr:oneCellAnchor>
    <xdr:from>
      <xdr:col>29</xdr:col>
      <xdr:colOff>156482</xdr:colOff>
      <xdr:row>470</xdr:row>
      <xdr:rowOff>1546110</xdr:rowOff>
    </xdr:from>
    <xdr:ext cx="872563" cy="268459"/>
    <xdr:pic>
      <xdr:nvPicPr>
        <xdr:cNvPr id="301" name="Kép 300">
          <a:extLst>
            <a:ext uri="{FF2B5EF4-FFF2-40B4-BE49-F238E27FC236}">
              <a16:creationId xmlns:a16="http://schemas.microsoft.com/office/drawing/2014/main" id="{EBC63648-E550-7444-3E85-4DCD81D9FACE}"/>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752795" y="114536423"/>
          <a:ext cx="872563" cy="268459"/>
        </a:xfrm>
        <a:prstGeom prst="rect">
          <a:avLst/>
        </a:prstGeom>
      </xdr:spPr>
    </xdr:pic>
    <xdr:clientData/>
  </xdr:oneCellAnchor>
  <xdr:oneCellAnchor>
    <xdr:from>
      <xdr:col>5</xdr:col>
      <xdr:colOff>109670</xdr:colOff>
      <xdr:row>564</xdr:row>
      <xdr:rowOff>1615468</xdr:rowOff>
    </xdr:from>
    <xdr:ext cx="872563" cy="268457"/>
    <xdr:pic>
      <xdr:nvPicPr>
        <xdr:cNvPr id="303" name="Kép 302">
          <a:extLst>
            <a:ext uri="{FF2B5EF4-FFF2-40B4-BE49-F238E27FC236}">
              <a16:creationId xmlns:a16="http://schemas.microsoft.com/office/drawing/2014/main" id="{CE12E662-47E1-37C0-7603-FF0EDB2E9F8E}"/>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800608" y="128202718"/>
          <a:ext cx="872563" cy="268457"/>
        </a:xfrm>
        <a:prstGeom prst="rect">
          <a:avLst/>
        </a:prstGeom>
      </xdr:spPr>
    </xdr:pic>
    <xdr:clientData/>
  </xdr:oneCellAnchor>
  <xdr:oneCellAnchor>
    <xdr:from>
      <xdr:col>8</xdr:col>
      <xdr:colOff>118836</xdr:colOff>
      <xdr:row>992</xdr:row>
      <xdr:rowOff>163285</xdr:rowOff>
    </xdr:from>
    <xdr:ext cx="1767518" cy="2795625"/>
    <xdr:pic>
      <xdr:nvPicPr>
        <xdr:cNvPr id="316" name="Kép 315">
          <a:extLst>
            <a:ext uri="{FF2B5EF4-FFF2-40B4-BE49-F238E27FC236}">
              <a16:creationId xmlns:a16="http://schemas.microsoft.com/office/drawing/2014/main" id="{E6D1F03F-130F-49E3-864D-F226CF5A33EE}"/>
            </a:ext>
          </a:extLst>
        </xdr:cNvPr>
        <xdr:cNvPicPr>
          <a:picLocks noChangeAspect="1"/>
        </xdr:cNvPicPr>
      </xdr:nvPicPr>
      <xdr:blipFill rotWithShape="1">
        <a:blip xmlns:r="http://schemas.openxmlformats.org/officeDocument/2006/relationships" r:embed="rId203" cstate="print">
          <a:extLst>
            <a:ext uri="{28A0092B-C50C-407E-A947-70E740481C1C}">
              <a14:useLocalDpi xmlns:a14="http://schemas.microsoft.com/office/drawing/2010/main" val="0"/>
            </a:ext>
          </a:extLst>
        </a:blip>
        <a:srcRect l="10937" t="6945" r="6250" b="4514"/>
        <a:stretch/>
      </xdr:blipFill>
      <xdr:spPr>
        <a:xfrm>
          <a:off x="9881961" y="227382160"/>
          <a:ext cx="1767518" cy="2795625"/>
        </a:xfrm>
        <a:prstGeom prst="rect">
          <a:avLst/>
        </a:prstGeom>
      </xdr:spPr>
    </xdr:pic>
    <xdr:clientData/>
  </xdr:oneCellAnchor>
  <xdr:oneCellAnchor>
    <xdr:from>
      <xdr:col>8</xdr:col>
      <xdr:colOff>1156606</xdr:colOff>
      <xdr:row>989</xdr:row>
      <xdr:rowOff>86258</xdr:rowOff>
    </xdr:from>
    <xdr:ext cx="856343" cy="1357988"/>
    <xdr:pic>
      <xdr:nvPicPr>
        <xdr:cNvPr id="320" name="Kép 319">
          <a:extLst>
            <a:ext uri="{FF2B5EF4-FFF2-40B4-BE49-F238E27FC236}">
              <a16:creationId xmlns:a16="http://schemas.microsoft.com/office/drawing/2014/main" id="{1BBF1BF8-E60B-44EC-8C52-4E6787F991E3}"/>
            </a:ext>
          </a:extLst>
        </xdr:cNvPr>
        <xdr:cNvPicPr>
          <a:picLocks noChangeAspect="1"/>
        </xdr:cNvPicPr>
      </xdr:nvPicPr>
      <xdr:blipFill rotWithShape="1">
        <a:blip xmlns:r="http://schemas.openxmlformats.org/officeDocument/2006/relationships" r:embed="rId204" cstate="print">
          <a:extLst>
            <a:ext uri="{28A0092B-C50C-407E-A947-70E740481C1C}">
              <a14:useLocalDpi xmlns:a14="http://schemas.microsoft.com/office/drawing/2010/main" val="0"/>
            </a:ext>
          </a:extLst>
        </a:blip>
        <a:srcRect l="8854" t="6250" r="7813" b="4861"/>
        <a:stretch/>
      </xdr:blipFill>
      <xdr:spPr>
        <a:xfrm>
          <a:off x="10919731" y="226533608"/>
          <a:ext cx="856343" cy="1357988"/>
        </a:xfrm>
        <a:prstGeom prst="rect">
          <a:avLst/>
        </a:prstGeom>
      </xdr:spPr>
    </xdr:pic>
    <xdr:clientData/>
  </xdr:oneCellAnchor>
  <xdr:twoCellAnchor>
    <xdr:from>
      <xdr:col>13</xdr:col>
      <xdr:colOff>289952</xdr:colOff>
      <xdr:row>998</xdr:row>
      <xdr:rowOff>1594738</xdr:rowOff>
    </xdr:from>
    <xdr:to>
      <xdr:col>14</xdr:col>
      <xdr:colOff>447583</xdr:colOff>
      <xdr:row>999</xdr:row>
      <xdr:rowOff>139794</xdr:rowOff>
    </xdr:to>
    <xdr:pic>
      <xdr:nvPicPr>
        <xdr:cNvPr id="321" name="Kép 320">
          <a:extLst>
            <a:ext uri="{FF2B5EF4-FFF2-40B4-BE49-F238E27FC236}">
              <a16:creationId xmlns:a16="http://schemas.microsoft.com/office/drawing/2014/main" id="{43D0A785-2AD1-6345-95C6-8CE55C2FA522}"/>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8886265" y="205810738"/>
          <a:ext cx="776756" cy="247650"/>
        </a:xfrm>
        <a:prstGeom prst="rect">
          <a:avLst/>
        </a:prstGeom>
      </xdr:spPr>
    </xdr:pic>
    <xdr:clientData fLocksWithSheet="0"/>
  </xdr:twoCellAnchor>
  <xdr:oneCellAnchor>
    <xdr:from>
      <xdr:col>8</xdr:col>
      <xdr:colOff>174625</xdr:colOff>
      <xdr:row>1004</xdr:row>
      <xdr:rowOff>125678</xdr:rowOff>
    </xdr:from>
    <xdr:ext cx="1669431" cy="3135775"/>
    <xdr:pic>
      <xdr:nvPicPr>
        <xdr:cNvPr id="322" name="Kép 321">
          <a:extLst>
            <a:ext uri="{FF2B5EF4-FFF2-40B4-BE49-F238E27FC236}">
              <a16:creationId xmlns:a16="http://schemas.microsoft.com/office/drawing/2014/main" id="{2CFB19C9-94CD-4E41-AB2C-569EB47BCD9C}"/>
            </a:ext>
          </a:extLst>
        </xdr:cNvPr>
        <xdr:cNvPicPr>
          <a:picLocks noChangeAspect="1"/>
        </xdr:cNvPicPr>
      </xdr:nvPicPr>
      <xdr:blipFill>
        <a:blip xmlns:r="http://schemas.openxmlformats.org/officeDocument/2006/relationships" r:embed="rId205"/>
        <a:stretch>
          <a:fillRect/>
        </a:stretch>
      </xdr:blipFill>
      <xdr:spPr>
        <a:xfrm>
          <a:off x="5085292" y="213358678"/>
          <a:ext cx="1669431" cy="3135775"/>
        </a:xfrm>
        <a:prstGeom prst="rect">
          <a:avLst/>
        </a:prstGeom>
      </xdr:spPr>
    </xdr:pic>
    <xdr:clientData/>
  </xdr:oneCellAnchor>
  <xdr:twoCellAnchor>
    <xdr:from>
      <xdr:col>0</xdr:col>
      <xdr:colOff>95250</xdr:colOff>
      <xdr:row>1065</xdr:row>
      <xdr:rowOff>581025</xdr:rowOff>
    </xdr:from>
    <xdr:to>
      <xdr:col>0</xdr:col>
      <xdr:colOff>609600</xdr:colOff>
      <xdr:row>1065</xdr:row>
      <xdr:rowOff>581025</xdr:rowOff>
    </xdr:to>
    <xdr:pic>
      <xdr:nvPicPr>
        <xdr:cNvPr id="323" name="Kép 10">
          <a:extLst>
            <a:ext uri="{FF2B5EF4-FFF2-40B4-BE49-F238E27FC236}">
              <a16:creationId xmlns:a16="http://schemas.microsoft.com/office/drawing/2014/main" id="{6473CBF1-9875-4C71-B028-8ED78E091157}"/>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1065</xdr:row>
      <xdr:rowOff>581025</xdr:rowOff>
    </xdr:from>
    <xdr:to>
      <xdr:col>0</xdr:col>
      <xdr:colOff>609600</xdr:colOff>
      <xdr:row>1065</xdr:row>
      <xdr:rowOff>581025</xdr:rowOff>
    </xdr:to>
    <xdr:pic>
      <xdr:nvPicPr>
        <xdr:cNvPr id="324" name="Kép 323">
          <a:extLst>
            <a:ext uri="{FF2B5EF4-FFF2-40B4-BE49-F238E27FC236}">
              <a16:creationId xmlns:a16="http://schemas.microsoft.com/office/drawing/2014/main" id="{B7A8CB00-DB5C-4C4F-A2E2-D0E01C9BBB32}"/>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1065</xdr:row>
      <xdr:rowOff>581025</xdr:rowOff>
    </xdr:from>
    <xdr:to>
      <xdr:col>0</xdr:col>
      <xdr:colOff>609600</xdr:colOff>
      <xdr:row>1065</xdr:row>
      <xdr:rowOff>581025</xdr:rowOff>
    </xdr:to>
    <xdr:pic>
      <xdr:nvPicPr>
        <xdr:cNvPr id="353" name="Kép 10">
          <a:extLst>
            <a:ext uri="{FF2B5EF4-FFF2-40B4-BE49-F238E27FC236}">
              <a16:creationId xmlns:a16="http://schemas.microsoft.com/office/drawing/2014/main" id="{C43312CA-3A85-41C1-89E5-5468B644DEDC}"/>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1065</xdr:row>
      <xdr:rowOff>581025</xdr:rowOff>
    </xdr:from>
    <xdr:to>
      <xdr:col>0</xdr:col>
      <xdr:colOff>609600</xdr:colOff>
      <xdr:row>1065</xdr:row>
      <xdr:rowOff>581025</xdr:rowOff>
    </xdr:to>
    <xdr:pic>
      <xdr:nvPicPr>
        <xdr:cNvPr id="364" name="Kép 10">
          <a:extLst>
            <a:ext uri="{FF2B5EF4-FFF2-40B4-BE49-F238E27FC236}">
              <a16:creationId xmlns:a16="http://schemas.microsoft.com/office/drawing/2014/main" id="{6F33A5AD-5908-4085-89D9-9DC757A62BF4}"/>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1065</xdr:row>
      <xdr:rowOff>581025</xdr:rowOff>
    </xdr:from>
    <xdr:ext cx="514350" cy="0"/>
    <xdr:pic>
      <xdr:nvPicPr>
        <xdr:cNvPr id="366" name="Kép 10">
          <a:extLst>
            <a:ext uri="{FF2B5EF4-FFF2-40B4-BE49-F238E27FC236}">
              <a16:creationId xmlns:a16="http://schemas.microsoft.com/office/drawing/2014/main" id="{87E94D30-EC93-4C5B-B986-4FBA3A9CFB04}"/>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1065</xdr:row>
      <xdr:rowOff>581025</xdr:rowOff>
    </xdr:from>
    <xdr:ext cx="514350" cy="0"/>
    <xdr:pic>
      <xdr:nvPicPr>
        <xdr:cNvPr id="370" name="Kép 369">
          <a:extLst>
            <a:ext uri="{FF2B5EF4-FFF2-40B4-BE49-F238E27FC236}">
              <a16:creationId xmlns:a16="http://schemas.microsoft.com/office/drawing/2014/main" id="{C99C7A2A-9037-4887-BCC9-87001628E56E}"/>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1065</xdr:row>
      <xdr:rowOff>581025</xdr:rowOff>
    </xdr:from>
    <xdr:ext cx="514350" cy="0"/>
    <xdr:pic>
      <xdr:nvPicPr>
        <xdr:cNvPr id="372" name="Kép 10">
          <a:extLst>
            <a:ext uri="{FF2B5EF4-FFF2-40B4-BE49-F238E27FC236}">
              <a16:creationId xmlns:a16="http://schemas.microsoft.com/office/drawing/2014/main" id="{C5FD9F68-AAE0-47DF-AD79-26BE036D0C42}"/>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1065</xdr:row>
      <xdr:rowOff>581025</xdr:rowOff>
    </xdr:from>
    <xdr:ext cx="514350" cy="0"/>
    <xdr:pic>
      <xdr:nvPicPr>
        <xdr:cNvPr id="377" name="Kép 376">
          <a:extLst>
            <a:ext uri="{FF2B5EF4-FFF2-40B4-BE49-F238E27FC236}">
              <a16:creationId xmlns:a16="http://schemas.microsoft.com/office/drawing/2014/main" id="{A6707B51-9063-451E-9647-3C3F2DC2914F}"/>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1065</xdr:row>
      <xdr:rowOff>581025</xdr:rowOff>
    </xdr:from>
    <xdr:to>
      <xdr:col>8</xdr:col>
      <xdr:colOff>609600</xdr:colOff>
      <xdr:row>1065</xdr:row>
      <xdr:rowOff>581025</xdr:rowOff>
    </xdr:to>
    <xdr:pic>
      <xdr:nvPicPr>
        <xdr:cNvPr id="380" name="Kép 10">
          <a:extLst>
            <a:ext uri="{FF2B5EF4-FFF2-40B4-BE49-F238E27FC236}">
              <a16:creationId xmlns:a16="http://schemas.microsoft.com/office/drawing/2014/main" id="{9DDBF84D-8DC5-46AC-9993-B60061A72B2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5000625"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1065</xdr:row>
      <xdr:rowOff>581025</xdr:rowOff>
    </xdr:from>
    <xdr:to>
      <xdr:col>8</xdr:col>
      <xdr:colOff>609600</xdr:colOff>
      <xdr:row>1065</xdr:row>
      <xdr:rowOff>581025</xdr:rowOff>
    </xdr:to>
    <xdr:pic>
      <xdr:nvPicPr>
        <xdr:cNvPr id="381" name="Kép 380">
          <a:extLst>
            <a:ext uri="{FF2B5EF4-FFF2-40B4-BE49-F238E27FC236}">
              <a16:creationId xmlns:a16="http://schemas.microsoft.com/office/drawing/2014/main" id="{05DFBECC-B186-4A78-8DD3-5CD163A777DF}"/>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5000625"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1065</xdr:row>
      <xdr:rowOff>581025</xdr:rowOff>
    </xdr:from>
    <xdr:to>
      <xdr:col>8</xdr:col>
      <xdr:colOff>609600</xdr:colOff>
      <xdr:row>1065</xdr:row>
      <xdr:rowOff>581025</xdr:rowOff>
    </xdr:to>
    <xdr:pic>
      <xdr:nvPicPr>
        <xdr:cNvPr id="382" name="Kép 10">
          <a:extLst>
            <a:ext uri="{FF2B5EF4-FFF2-40B4-BE49-F238E27FC236}">
              <a16:creationId xmlns:a16="http://schemas.microsoft.com/office/drawing/2014/main" id="{A153987D-4AE4-472B-B374-842BC11DA0AC}"/>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5000625"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1065</xdr:row>
      <xdr:rowOff>581025</xdr:rowOff>
    </xdr:from>
    <xdr:to>
      <xdr:col>8</xdr:col>
      <xdr:colOff>609600</xdr:colOff>
      <xdr:row>1065</xdr:row>
      <xdr:rowOff>581025</xdr:rowOff>
    </xdr:to>
    <xdr:pic>
      <xdr:nvPicPr>
        <xdr:cNvPr id="383" name="Kép 10">
          <a:extLst>
            <a:ext uri="{FF2B5EF4-FFF2-40B4-BE49-F238E27FC236}">
              <a16:creationId xmlns:a16="http://schemas.microsoft.com/office/drawing/2014/main" id="{B085863A-BC79-4565-8BEB-648FD4029679}"/>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5000625"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1065</xdr:row>
      <xdr:rowOff>581025</xdr:rowOff>
    </xdr:from>
    <xdr:ext cx="514350" cy="0"/>
    <xdr:pic>
      <xdr:nvPicPr>
        <xdr:cNvPr id="388" name="Kép 10">
          <a:extLst>
            <a:ext uri="{FF2B5EF4-FFF2-40B4-BE49-F238E27FC236}">
              <a16:creationId xmlns:a16="http://schemas.microsoft.com/office/drawing/2014/main" id="{3EA4C681-EC9F-4EBF-9C52-F7348ED6C2B6}"/>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5000625"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1065</xdr:row>
      <xdr:rowOff>581025</xdr:rowOff>
    </xdr:from>
    <xdr:ext cx="514350" cy="0"/>
    <xdr:pic>
      <xdr:nvPicPr>
        <xdr:cNvPr id="389" name="Kép 388">
          <a:extLst>
            <a:ext uri="{FF2B5EF4-FFF2-40B4-BE49-F238E27FC236}">
              <a16:creationId xmlns:a16="http://schemas.microsoft.com/office/drawing/2014/main" id="{C4FA2F0A-50D2-4051-A24B-2B74940FFEFA}"/>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5000625"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1065</xdr:row>
      <xdr:rowOff>581025</xdr:rowOff>
    </xdr:from>
    <xdr:ext cx="514350" cy="0"/>
    <xdr:pic>
      <xdr:nvPicPr>
        <xdr:cNvPr id="403" name="Kép 10">
          <a:extLst>
            <a:ext uri="{FF2B5EF4-FFF2-40B4-BE49-F238E27FC236}">
              <a16:creationId xmlns:a16="http://schemas.microsoft.com/office/drawing/2014/main" id="{06974E5D-1ECF-4C35-ADBA-FDF4D60548EA}"/>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5000625"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1065</xdr:row>
      <xdr:rowOff>581025</xdr:rowOff>
    </xdr:from>
    <xdr:ext cx="514350" cy="0"/>
    <xdr:pic>
      <xdr:nvPicPr>
        <xdr:cNvPr id="416" name="Kép 415">
          <a:extLst>
            <a:ext uri="{FF2B5EF4-FFF2-40B4-BE49-F238E27FC236}">
              <a16:creationId xmlns:a16="http://schemas.microsoft.com/office/drawing/2014/main" id="{D7391A41-52F7-41FA-8207-6DAE95AEB0C3}"/>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5000625" y="15520749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0</xdr:col>
      <xdr:colOff>142875</xdr:colOff>
      <xdr:row>1056</xdr:row>
      <xdr:rowOff>250031</xdr:rowOff>
    </xdr:from>
    <xdr:to>
      <xdr:col>0</xdr:col>
      <xdr:colOff>1786829</xdr:colOff>
      <xdr:row>1065</xdr:row>
      <xdr:rowOff>232207</xdr:rowOff>
    </xdr:to>
    <xdr:pic>
      <xdr:nvPicPr>
        <xdr:cNvPr id="425" name="Kép 424">
          <a:extLst>
            <a:ext uri="{FF2B5EF4-FFF2-40B4-BE49-F238E27FC236}">
              <a16:creationId xmlns:a16="http://schemas.microsoft.com/office/drawing/2014/main" id="{E4AE5933-8E77-41D8-9EDF-E7C3A00D7E96}"/>
            </a:ext>
          </a:extLst>
        </xdr:cNvPr>
        <xdr:cNvPicPr>
          <a:picLocks noChangeAspect="1"/>
        </xdr:cNvPicPr>
      </xdr:nvPicPr>
      <xdr:blipFill>
        <a:blip xmlns:r="http://schemas.openxmlformats.org/officeDocument/2006/relationships" r:embed="rId206"/>
        <a:stretch>
          <a:fillRect/>
        </a:stretch>
      </xdr:blipFill>
      <xdr:spPr>
        <a:xfrm>
          <a:off x="142875" y="220837125"/>
          <a:ext cx="1630619" cy="2651553"/>
        </a:xfrm>
        <a:prstGeom prst="rect">
          <a:avLst/>
        </a:prstGeom>
      </xdr:spPr>
    </xdr:pic>
    <xdr:clientData/>
  </xdr:twoCellAnchor>
  <xdr:oneCellAnchor>
    <xdr:from>
      <xdr:col>29</xdr:col>
      <xdr:colOff>166688</xdr:colOff>
      <xdr:row>410</xdr:row>
      <xdr:rowOff>1654967</xdr:rowOff>
    </xdr:from>
    <xdr:ext cx="872564" cy="268464"/>
    <xdr:pic>
      <xdr:nvPicPr>
        <xdr:cNvPr id="9" name="Kép 8">
          <a:extLst>
            <a:ext uri="{FF2B5EF4-FFF2-40B4-BE49-F238E27FC236}">
              <a16:creationId xmlns:a16="http://schemas.microsoft.com/office/drawing/2014/main" id="{83EBC848-C686-4716-83BA-949276BCBE29}"/>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763001" y="95750061"/>
          <a:ext cx="872564" cy="268464"/>
        </a:xfrm>
        <a:prstGeom prst="rect">
          <a:avLst/>
        </a:prstGeom>
      </xdr:spPr>
    </xdr:pic>
    <xdr:clientData/>
  </xdr:oneCellAnchor>
  <xdr:twoCellAnchor editAs="oneCell">
    <xdr:from>
      <xdr:col>8</xdr:col>
      <xdr:colOff>71439</xdr:colOff>
      <xdr:row>419</xdr:row>
      <xdr:rowOff>238125</xdr:rowOff>
    </xdr:from>
    <xdr:to>
      <xdr:col>8</xdr:col>
      <xdr:colOff>1672173</xdr:colOff>
      <xdr:row>425</xdr:row>
      <xdr:rowOff>1672783</xdr:rowOff>
    </xdr:to>
    <xdr:pic>
      <xdr:nvPicPr>
        <xdr:cNvPr id="134" name="Kép 133">
          <a:extLst>
            <a:ext uri="{FF2B5EF4-FFF2-40B4-BE49-F238E27FC236}">
              <a16:creationId xmlns:a16="http://schemas.microsoft.com/office/drawing/2014/main" id="{87DDA25A-61C0-D5FA-FF94-F5766E4DAF61}"/>
            </a:ext>
          </a:extLst>
        </xdr:cNvPr>
        <xdr:cNvPicPr>
          <a:picLocks noChangeAspect="1"/>
        </xdr:cNvPicPr>
      </xdr:nvPicPr>
      <xdr:blipFill>
        <a:blip xmlns:r="http://schemas.openxmlformats.org/officeDocument/2006/relationships" r:embed="rId207"/>
        <a:stretch>
          <a:fillRect/>
        </a:stretch>
      </xdr:blipFill>
      <xdr:spPr>
        <a:xfrm>
          <a:off x="14823283" y="93237844"/>
          <a:ext cx="1585494" cy="2526221"/>
        </a:xfrm>
        <a:prstGeom prst="rect">
          <a:avLst/>
        </a:prstGeom>
      </xdr:spPr>
    </xdr:pic>
    <xdr:clientData/>
  </xdr:twoCellAnchor>
  <xdr:twoCellAnchor editAs="oneCell">
    <xdr:from>
      <xdr:col>8</xdr:col>
      <xdr:colOff>1166812</xdr:colOff>
      <xdr:row>414</xdr:row>
      <xdr:rowOff>214313</xdr:rowOff>
    </xdr:from>
    <xdr:to>
      <xdr:col>8</xdr:col>
      <xdr:colOff>2059602</xdr:colOff>
      <xdr:row>420</xdr:row>
      <xdr:rowOff>73058</xdr:rowOff>
    </xdr:to>
    <xdr:pic>
      <xdr:nvPicPr>
        <xdr:cNvPr id="145" name="Kép 144">
          <a:extLst>
            <a:ext uri="{FF2B5EF4-FFF2-40B4-BE49-F238E27FC236}">
              <a16:creationId xmlns:a16="http://schemas.microsoft.com/office/drawing/2014/main" id="{B4D992D4-2DCB-E962-44B0-B28D11460822}"/>
            </a:ext>
          </a:extLst>
        </xdr:cNvPr>
        <xdr:cNvPicPr>
          <a:picLocks noChangeAspect="1"/>
        </xdr:cNvPicPr>
      </xdr:nvPicPr>
      <xdr:blipFill>
        <a:blip xmlns:r="http://schemas.openxmlformats.org/officeDocument/2006/relationships" r:embed="rId208"/>
        <a:stretch>
          <a:fillRect/>
        </a:stretch>
      </xdr:blipFill>
      <xdr:spPr>
        <a:xfrm>
          <a:off x="15918656" y="91904344"/>
          <a:ext cx="892790" cy="1428464"/>
        </a:xfrm>
        <a:prstGeom prst="rect">
          <a:avLst/>
        </a:prstGeom>
      </xdr:spPr>
    </xdr:pic>
    <xdr:clientData/>
  </xdr:twoCellAnchor>
  <xdr:oneCellAnchor>
    <xdr:from>
      <xdr:col>5</xdr:col>
      <xdr:colOff>93550</xdr:colOff>
      <xdr:row>139</xdr:row>
      <xdr:rowOff>1622652</xdr:rowOff>
    </xdr:from>
    <xdr:ext cx="872564" cy="268464"/>
    <xdr:pic>
      <xdr:nvPicPr>
        <xdr:cNvPr id="184" name="Kép 183">
          <a:extLst>
            <a:ext uri="{FF2B5EF4-FFF2-40B4-BE49-F238E27FC236}">
              <a16:creationId xmlns:a16="http://schemas.microsoft.com/office/drawing/2014/main" id="{FE2A148A-F3DB-4617-9CD1-1AA7F88FF196}"/>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3571425" y="34864902"/>
          <a:ext cx="872564" cy="268464"/>
        </a:xfrm>
        <a:prstGeom prst="rect">
          <a:avLst/>
        </a:prstGeom>
      </xdr:spPr>
    </xdr:pic>
    <xdr:clientData/>
  </xdr:oneCellAnchor>
  <xdr:twoCellAnchor editAs="oneCell">
    <xdr:from>
      <xdr:col>0</xdr:col>
      <xdr:colOff>142875</xdr:colOff>
      <xdr:row>132</xdr:row>
      <xdr:rowOff>154779</xdr:rowOff>
    </xdr:from>
    <xdr:to>
      <xdr:col>0</xdr:col>
      <xdr:colOff>2020501</xdr:colOff>
      <xdr:row>139</xdr:row>
      <xdr:rowOff>1373571</xdr:rowOff>
    </xdr:to>
    <xdr:pic>
      <xdr:nvPicPr>
        <xdr:cNvPr id="196" name="Kép 195">
          <a:extLst>
            <a:ext uri="{FF2B5EF4-FFF2-40B4-BE49-F238E27FC236}">
              <a16:creationId xmlns:a16="http://schemas.microsoft.com/office/drawing/2014/main" id="{AC0F2CDF-70F4-B89A-C18E-217A8DC3ABF2}"/>
            </a:ext>
          </a:extLst>
        </xdr:cNvPr>
        <xdr:cNvPicPr>
          <a:picLocks noChangeAspect="1"/>
        </xdr:cNvPicPr>
      </xdr:nvPicPr>
      <xdr:blipFill>
        <a:blip xmlns:r="http://schemas.openxmlformats.org/officeDocument/2006/relationships" r:embed="rId209"/>
        <a:stretch>
          <a:fillRect/>
        </a:stretch>
      </xdr:blipFill>
      <xdr:spPr>
        <a:xfrm>
          <a:off x="14894719" y="32039717"/>
          <a:ext cx="1877626" cy="2576104"/>
        </a:xfrm>
        <a:prstGeom prst="rect">
          <a:avLst/>
        </a:prstGeom>
      </xdr:spPr>
    </xdr:pic>
    <xdr:clientData/>
  </xdr:twoCellAnchor>
  <xdr:twoCellAnchor>
    <xdr:from>
      <xdr:col>24</xdr:col>
      <xdr:colOff>104775</xdr:colOff>
      <xdr:row>130</xdr:row>
      <xdr:rowOff>211657</xdr:rowOff>
    </xdr:from>
    <xdr:to>
      <xdr:col>24</xdr:col>
      <xdr:colOff>1990725</xdr:colOff>
      <xdr:row>140</xdr:row>
      <xdr:rowOff>144237</xdr:rowOff>
    </xdr:to>
    <xdr:pic>
      <xdr:nvPicPr>
        <xdr:cNvPr id="197" name="Kép 21">
          <a:extLst>
            <a:ext uri="{FF2B5EF4-FFF2-40B4-BE49-F238E27FC236}">
              <a16:creationId xmlns:a16="http://schemas.microsoft.com/office/drawing/2014/main" id="{3858D818-A5F4-47CA-A7C7-31F355B78354}"/>
            </a:ext>
          </a:extLst>
        </xdr:cNvPr>
        <xdr:cNvPicPr>
          <a:picLocks noChangeAspect="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104775" y="45684007"/>
          <a:ext cx="1885950" cy="3475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1333500</xdr:colOff>
      <xdr:row>130</xdr:row>
      <xdr:rowOff>19050</xdr:rowOff>
    </xdr:from>
    <xdr:to>
      <xdr:col>24</xdr:col>
      <xdr:colOff>2082800</xdr:colOff>
      <xdr:row>131</xdr:row>
      <xdr:rowOff>11340</xdr:rowOff>
    </xdr:to>
    <xdr:pic>
      <xdr:nvPicPr>
        <xdr:cNvPr id="217" name="Kép 216">
          <a:extLst>
            <a:ext uri="{FF2B5EF4-FFF2-40B4-BE49-F238E27FC236}">
              <a16:creationId xmlns:a16="http://schemas.microsoft.com/office/drawing/2014/main" id="{DE7D0127-B115-4402-8E43-5B70C4B568C0}"/>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333500" y="45491400"/>
          <a:ext cx="749300" cy="249465"/>
        </a:xfrm>
        <a:prstGeom prst="rect">
          <a:avLst/>
        </a:prstGeom>
      </xdr:spPr>
    </xdr:pic>
    <xdr:clientData fLocksWithSheet="0"/>
  </xdr:twoCellAnchor>
  <xdr:twoCellAnchor>
    <xdr:from>
      <xdr:col>29</xdr:col>
      <xdr:colOff>219075</xdr:colOff>
      <xdr:row>139</xdr:row>
      <xdr:rowOff>1644015</xdr:rowOff>
    </xdr:from>
    <xdr:to>
      <xdr:col>30</xdr:col>
      <xdr:colOff>385946</xdr:colOff>
      <xdr:row>140</xdr:row>
      <xdr:rowOff>221519</xdr:rowOff>
    </xdr:to>
    <xdr:pic>
      <xdr:nvPicPr>
        <xdr:cNvPr id="236" name="Kép 235">
          <a:extLst>
            <a:ext uri="{FF2B5EF4-FFF2-40B4-BE49-F238E27FC236}">
              <a16:creationId xmlns:a16="http://schemas.microsoft.com/office/drawing/2014/main" id="{0FD1B868-2758-4470-82BC-1328C79BFAD2}"/>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3895725" y="48954690"/>
          <a:ext cx="785996" cy="282479"/>
        </a:xfrm>
        <a:prstGeom prst="rect">
          <a:avLst/>
        </a:prstGeom>
      </xdr:spPr>
    </xdr:pic>
    <xdr:clientData fLocksWithSheet="0"/>
  </xdr:twoCellAnchor>
  <xdr:twoCellAnchor editAs="oneCell">
    <xdr:from>
      <xdr:col>10</xdr:col>
      <xdr:colOff>273844</xdr:colOff>
      <xdr:row>544</xdr:row>
      <xdr:rowOff>238125</xdr:rowOff>
    </xdr:from>
    <xdr:to>
      <xdr:col>14</xdr:col>
      <xdr:colOff>269928</xdr:colOff>
      <xdr:row>544</xdr:row>
      <xdr:rowOff>2518410</xdr:rowOff>
    </xdr:to>
    <xdr:pic>
      <xdr:nvPicPr>
        <xdr:cNvPr id="270" name="Kép 269">
          <a:extLst>
            <a:ext uri="{FF2B5EF4-FFF2-40B4-BE49-F238E27FC236}">
              <a16:creationId xmlns:a16="http://schemas.microsoft.com/office/drawing/2014/main" id="{E9783D34-E4E4-4077-933F-E1BA438530D1}"/>
            </a:ext>
          </a:extLst>
        </xdr:cNvPr>
        <xdr:cNvPicPr>
          <a:picLocks noChangeAspect="1" noChangeArrowheads="1"/>
        </xdr:cNvPicPr>
      </xdr:nvPicPr>
      <xdr:blipFill>
        <a:blip xmlns:r="http://schemas.openxmlformats.org/officeDocument/2006/relationships" r:embed="rId212" cstate="print">
          <a:extLst>
            <a:ext uri="{28A0092B-C50C-407E-A947-70E740481C1C}">
              <a14:useLocalDpi xmlns:a14="http://schemas.microsoft.com/office/drawing/2010/main" val="0"/>
            </a:ext>
          </a:extLst>
        </a:blip>
        <a:srcRect/>
        <a:stretch>
          <a:fillRect/>
        </a:stretch>
      </xdr:blipFill>
      <xdr:spPr bwMode="auto">
        <a:xfrm>
          <a:off x="8084344" y="120717469"/>
          <a:ext cx="1393402"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29</xdr:col>
      <xdr:colOff>109498</xdr:colOff>
      <xdr:row>336</xdr:row>
      <xdr:rowOff>238124</xdr:rowOff>
    </xdr:from>
    <xdr:ext cx="507060" cy="141977"/>
    <xdr:pic>
      <xdr:nvPicPr>
        <xdr:cNvPr id="261" name="Kép 260">
          <a:extLst>
            <a:ext uri="{FF2B5EF4-FFF2-40B4-BE49-F238E27FC236}">
              <a16:creationId xmlns:a16="http://schemas.microsoft.com/office/drawing/2014/main" id="{171FE80B-A316-4B02-9781-204D39A400FD}"/>
            </a:ext>
          </a:extLst>
        </xdr:cNvPr>
        <xdr:cNvPicPr>
          <a:picLocks noChangeAspect="1"/>
        </xdr:cNvPicPr>
      </xdr:nvPicPr>
      <xdr:blipFill>
        <a:blip xmlns:r="http://schemas.openxmlformats.org/officeDocument/2006/relationships" r:embed="rId213"/>
        <a:stretch>
          <a:fillRect/>
        </a:stretch>
      </xdr:blipFill>
      <xdr:spPr>
        <a:xfrm>
          <a:off x="18984613" y="76975272"/>
          <a:ext cx="507060" cy="141977"/>
        </a:xfrm>
        <a:prstGeom prst="rect">
          <a:avLst/>
        </a:prstGeom>
      </xdr:spPr>
    </xdr:pic>
    <xdr:clientData/>
  </xdr:oneCellAnchor>
  <xdr:oneCellAnchor>
    <xdr:from>
      <xdr:col>29</xdr:col>
      <xdr:colOff>48797</xdr:colOff>
      <xdr:row>335</xdr:row>
      <xdr:rowOff>179184</xdr:rowOff>
    </xdr:from>
    <xdr:ext cx="531764" cy="334735"/>
    <xdr:pic>
      <xdr:nvPicPr>
        <xdr:cNvPr id="278" name="Kép 277">
          <a:extLst>
            <a:ext uri="{FF2B5EF4-FFF2-40B4-BE49-F238E27FC236}">
              <a16:creationId xmlns:a16="http://schemas.microsoft.com/office/drawing/2014/main" id="{AF94A68C-1987-4F4E-AC0B-1D0CB7AF99BF}"/>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rot="5400000">
          <a:off x="19022426" y="76180736"/>
          <a:ext cx="334735" cy="531764"/>
        </a:xfrm>
        <a:prstGeom prst="rect">
          <a:avLst/>
        </a:prstGeom>
      </xdr:spPr>
    </xdr:pic>
    <xdr:clientData/>
  </xdr:oneCellAnchor>
  <xdr:oneCellAnchor>
    <xdr:from>
      <xdr:col>29</xdr:col>
      <xdr:colOff>47625</xdr:colOff>
      <xdr:row>337</xdr:row>
      <xdr:rowOff>130969</xdr:rowOff>
    </xdr:from>
    <xdr:ext cx="547389" cy="486081"/>
    <xdr:pic>
      <xdr:nvPicPr>
        <xdr:cNvPr id="311" name="Kép 310">
          <a:extLst>
            <a:ext uri="{FF2B5EF4-FFF2-40B4-BE49-F238E27FC236}">
              <a16:creationId xmlns:a16="http://schemas.microsoft.com/office/drawing/2014/main" id="{DAC2583B-9DF5-4C89-88D2-628C7548DD18}"/>
            </a:ext>
          </a:extLst>
        </xdr:cNvPr>
        <xdr:cNvPicPr>
          <a:picLocks noChangeAspect="1"/>
        </xdr:cNvPicPr>
      </xdr:nvPicPr>
      <xdr:blipFill>
        <a:blip xmlns:r="http://schemas.openxmlformats.org/officeDocument/2006/relationships" r:embed="rId215"/>
        <a:stretch>
          <a:fillRect/>
        </a:stretch>
      </xdr:blipFill>
      <xdr:spPr>
        <a:xfrm>
          <a:off x="19526250" y="73854469"/>
          <a:ext cx="547389" cy="486081"/>
        </a:xfrm>
        <a:prstGeom prst="rect">
          <a:avLst/>
        </a:prstGeom>
      </xdr:spPr>
    </xdr:pic>
    <xdr:clientData/>
  </xdr:oneCellAnchor>
  <xdr:oneCellAnchor>
    <xdr:from>
      <xdr:col>29</xdr:col>
      <xdr:colOff>47625</xdr:colOff>
      <xdr:row>338</xdr:row>
      <xdr:rowOff>166687</xdr:rowOff>
    </xdr:from>
    <xdr:ext cx="548282" cy="460557"/>
    <xdr:pic>
      <xdr:nvPicPr>
        <xdr:cNvPr id="314" name="Kép 313">
          <a:extLst>
            <a:ext uri="{FF2B5EF4-FFF2-40B4-BE49-F238E27FC236}">
              <a16:creationId xmlns:a16="http://schemas.microsoft.com/office/drawing/2014/main" id="{A9E3F318-0D81-4E4A-8A48-FF90AD98D492}"/>
            </a:ext>
          </a:extLst>
        </xdr:cNvPr>
        <xdr:cNvPicPr>
          <a:picLocks noChangeAspect="1"/>
        </xdr:cNvPicPr>
      </xdr:nvPicPr>
      <xdr:blipFill>
        <a:blip xmlns:r="http://schemas.openxmlformats.org/officeDocument/2006/relationships" r:embed="rId216"/>
        <a:stretch>
          <a:fillRect/>
        </a:stretch>
      </xdr:blipFill>
      <xdr:spPr>
        <a:xfrm>
          <a:off x="19526250" y="74652187"/>
          <a:ext cx="548282" cy="460557"/>
        </a:xfrm>
        <a:prstGeom prst="rect">
          <a:avLst/>
        </a:prstGeom>
      </xdr:spPr>
    </xdr:pic>
    <xdr:clientData/>
  </xdr:oneCellAnchor>
  <xdr:twoCellAnchor editAs="oneCell">
    <xdr:from>
      <xdr:col>0</xdr:col>
      <xdr:colOff>0</xdr:colOff>
      <xdr:row>256</xdr:row>
      <xdr:rowOff>161066</xdr:rowOff>
    </xdr:from>
    <xdr:to>
      <xdr:col>0</xdr:col>
      <xdr:colOff>2062083</xdr:colOff>
      <xdr:row>265</xdr:row>
      <xdr:rowOff>263824</xdr:rowOff>
    </xdr:to>
    <xdr:pic>
      <xdr:nvPicPr>
        <xdr:cNvPr id="484" name="图片 3">
          <a:extLst>
            <a:ext uri="{FF2B5EF4-FFF2-40B4-BE49-F238E27FC236}">
              <a16:creationId xmlns:a16="http://schemas.microsoft.com/office/drawing/2014/main" id="{A1049F8E-A178-4C94-99BF-8420E9D6451B}"/>
            </a:ext>
          </a:extLst>
        </xdr:cNvPr>
        <xdr:cNvPicPr>
          <a:picLocks noChangeAspect="1"/>
        </xdr:cNvPicPr>
      </xdr:nvPicPr>
      <xdr:blipFill>
        <a:blip xmlns:r="http://schemas.openxmlformats.org/officeDocument/2006/relationships" r:embed="rId217"/>
        <a:stretch>
          <a:fillRect/>
        </a:stretch>
      </xdr:blipFill>
      <xdr:spPr>
        <a:xfrm>
          <a:off x="0" y="58779037"/>
          <a:ext cx="2062083" cy="3361762"/>
        </a:xfrm>
        <a:prstGeom prst="rect">
          <a:avLst/>
        </a:prstGeom>
      </xdr:spPr>
    </xdr:pic>
    <xdr:clientData/>
  </xdr:twoCellAnchor>
  <xdr:oneCellAnchor>
    <xdr:from>
      <xdr:col>0</xdr:col>
      <xdr:colOff>1158825</xdr:colOff>
      <xdr:row>255</xdr:row>
      <xdr:rowOff>6972</xdr:rowOff>
    </xdr:from>
    <xdr:ext cx="914400" cy="295397"/>
    <xdr:pic>
      <xdr:nvPicPr>
        <xdr:cNvPr id="485" name="Kép 484">
          <a:extLst>
            <a:ext uri="{FF2B5EF4-FFF2-40B4-BE49-F238E27FC236}">
              <a16:creationId xmlns:a16="http://schemas.microsoft.com/office/drawing/2014/main" id="{AA21F375-D7D7-4DD3-B51E-C6FAAF52CB8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58825" y="58466660"/>
          <a:ext cx="914400" cy="295397"/>
        </a:xfrm>
        <a:prstGeom prst="rect">
          <a:avLst/>
        </a:prstGeom>
      </xdr:spPr>
    </xdr:pic>
    <xdr:clientData/>
  </xdr:oneCellAnchor>
  <xdr:twoCellAnchor editAs="oneCell">
    <xdr:from>
      <xdr:col>5</xdr:col>
      <xdr:colOff>214137</xdr:colOff>
      <xdr:row>264</xdr:row>
      <xdr:rowOff>1606430</xdr:rowOff>
    </xdr:from>
    <xdr:to>
      <xdr:col>6</xdr:col>
      <xdr:colOff>452585</xdr:colOff>
      <xdr:row>265</xdr:row>
      <xdr:rowOff>186233</xdr:rowOff>
    </xdr:to>
    <xdr:pic>
      <xdr:nvPicPr>
        <xdr:cNvPr id="501" name="Kép 500">
          <a:extLst>
            <a:ext uri="{FF2B5EF4-FFF2-40B4-BE49-F238E27FC236}">
              <a16:creationId xmlns:a16="http://schemas.microsoft.com/office/drawing/2014/main" id="{BE65ED9B-97B3-4A06-A635-5273E4377CA7}"/>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5099902" y="61782018"/>
          <a:ext cx="831911" cy="279286"/>
        </a:xfrm>
        <a:prstGeom prst="rect">
          <a:avLst/>
        </a:prstGeom>
      </xdr:spPr>
    </xdr:pic>
    <xdr:clientData/>
  </xdr:twoCellAnchor>
  <xdr:oneCellAnchor>
    <xdr:from>
      <xdr:col>16</xdr:col>
      <xdr:colOff>91109</xdr:colOff>
      <xdr:row>28</xdr:row>
      <xdr:rowOff>248477</xdr:rowOff>
    </xdr:from>
    <xdr:ext cx="480392" cy="478912"/>
    <xdr:pic>
      <xdr:nvPicPr>
        <xdr:cNvPr id="509" name="Kép 508">
          <a:extLst>
            <a:ext uri="{FF2B5EF4-FFF2-40B4-BE49-F238E27FC236}">
              <a16:creationId xmlns:a16="http://schemas.microsoft.com/office/drawing/2014/main" id="{038EF3E5-753A-4EF5-8284-CFA9CB0DE128}"/>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338759" y="448502"/>
          <a:ext cx="480392" cy="478912"/>
        </a:xfrm>
        <a:prstGeom prst="rect">
          <a:avLst/>
        </a:prstGeom>
      </xdr:spPr>
    </xdr:pic>
    <xdr:clientData/>
  </xdr:oneCellAnchor>
  <xdr:twoCellAnchor editAs="oneCell">
    <xdr:from>
      <xdr:col>16</xdr:col>
      <xdr:colOff>46654</xdr:colOff>
      <xdr:row>30</xdr:row>
      <xdr:rowOff>222914</xdr:rowOff>
    </xdr:from>
    <xdr:to>
      <xdr:col>16</xdr:col>
      <xdr:colOff>2016117</xdr:colOff>
      <xdr:row>39</xdr:row>
      <xdr:rowOff>227463</xdr:rowOff>
    </xdr:to>
    <xdr:pic>
      <xdr:nvPicPr>
        <xdr:cNvPr id="512" name="Kép 511">
          <a:extLst>
            <a:ext uri="{FF2B5EF4-FFF2-40B4-BE49-F238E27FC236}">
              <a16:creationId xmlns:a16="http://schemas.microsoft.com/office/drawing/2014/main" id="{43B52E8E-3758-428D-8271-61448C4B1A4A}"/>
            </a:ext>
          </a:extLst>
        </xdr:cNvPr>
        <xdr:cNvPicPr>
          <a:picLocks noChangeAspect="1" noChangeArrowheads="1"/>
        </xdr:cNvPicPr>
      </xdr:nvPicPr>
      <xdr:blipFill>
        <a:blip xmlns:r="http://schemas.openxmlformats.org/officeDocument/2006/relationships" r:embed="rId219" cstate="print">
          <a:extLst>
            <a:ext uri="{28A0092B-C50C-407E-A947-70E740481C1C}">
              <a14:useLocalDpi xmlns:a14="http://schemas.microsoft.com/office/drawing/2010/main" val="0"/>
            </a:ext>
          </a:extLst>
        </a:blip>
        <a:srcRect/>
        <a:stretch>
          <a:fillRect/>
        </a:stretch>
      </xdr:blipFill>
      <xdr:spPr bwMode="auto">
        <a:xfrm>
          <a:off x="15869527" y="10074892"/>
          <a:ext cx="1952318" cy="32601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1284459</xdr:colOff>
      <xdr:row>28</xdr:row>
      <xdr:rowOff>292019</xdr:rowOff>
    </xdr:from>
    <xdr:to>
      <xdr:col>16</xdr:col>
      <xdr:colOff>2099864</xdr:colOff>
      <xdr:row>35</xdr:row>
      <xdr:rowOff>72767</xdr:rowOff>
    </xdr:to>
    <xdr:pic>
      <xdr:nvPicPr>
        <xdr:cNvPr id="515" name="Kép 514">
          <a:extLst>
            <a:ext uri="{FF2B5EF4-FFF2-40B4-BE49-F238E27FC236}">
              <a16:creationId xmlns:a16="http://schemas.microsoft.com/office/drawing/2014/main" id="{7D71B1FC-EB9F-4792-8238-70C0F9A29A3E}"/>
            </a:ext>
          </a:extLst>
        </xdr:cNvPr>
        <xdr:cNvPicPr>
          <a:picLocks noChangeAspect="1" noChangeArrowheads="1"/>
        </xdr:cNvPicPr>
      </xdr:nvPicPr>
      <xdr:blipFill>
        <a:blip xmlns:r="http://schemas.openxmlformats.org/officeDocument/2006/relationships" r:embed="rId220" cstate="print">
          <a:extLst>
            <a:ext uri="{28A0092B-C50C-407E-A947-70E740481C1C}">
              <a14:useLocalDpi xmlns:a14="http://schemas.microsoft.com/office/drawing/2010/main" val="0"/>
            </a:ext>
          </a:extLst>
        </a:blip>
        <a:srcRect/>
        <a:stretch>
          <a:fillRect/>
        </a:stretch>
      </xdr:blipFill>
      <xdr:spPr bwMode="auto">
        <a:xfrm>
          <a:off x="1532109" y="492044"/>
          <a:ext cx="819215" cy="14095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122903</xdr:colOff>
      <xdr:row>18</xdr:row>
      <xdr:rowOff>135193</xdr:rowOff>
    </xdr:from>
    <xdr:to>
      <xdr:col>16</xdr:col>
      <xdr:colOff>2091886</xdr:colOff>
      <xdr:row>26</xdr:row>
      <xdr:rowOff>224000</xdr:rowOff>
    </xdr:to>
    <xdr:pic>
      <xdr:nvPicPr>
        <xdr:cNvPr id="519" name="Kép 518">
          <a:extLst>
            <a:ext uri="{FF2B5EF4-FFF2-40B4-BE49-F238E27FC236}">
              <a16:creationId xmlns:a16="http://schemas.microsoft.com/office/drawing/2014/main" id="{1F50EFE0-515F-4974-A235-7EBDC1EC9AB9}"/>
            </a:ext>
          </a:extLst>
        </xdr:cNvPr>
        <xdr:cNvPicPr>
          <a:picLocks noChangeAspect="1"/>
        </xdr:cNvPicPr>
      </xdr:nvPicPr>
      <xdr:blipFill>
        <a:blip xmlns:r="http://schemas.openxmlformats.org/officeDocument/2006/relationships" r:embed="rId221"/>
        <a:stretch>
          <a:fillRect/>
        </a:stretch>
      </xdr:blipFill>
      <xdr:spPr>
        <a:xfrm>
          <a:off x="11393129" y="5911645"/>
          <a:ext cx="1959458" cy="3073450"/>
        </a:xfrm>
        <a:prstGeom prst="rect">
          <a:avLst/>
        </a:prstGeom>
      </xdr:spPr>
    </xdr:pic>
    <xdr:clientData/>
  </xdr:twoCellAnchor>
  <xdr:twoCellAnchor editAs="oneCell">
    <xdr:from>
      <xdr:col>16</xdr:col>
      <xdr:colOff>120739</xdr:colOff>
      <xdr:row>721</xdr:row>
      <xdr:rowOff>107324</xdr:rowOff>
    </xdr:from>
    <xdr:to>
      <xdr:col>16</xdr:col>
      <xdr:colOff>2092240</xdr:colOff>
      <xdr:row>729</xdr:row>
      <xdr:rowOff>1596363</xdr:rowOff>
    </xdr:to>
    <xdr:pic>
      <xdr:nvPicPr>
        <xdr:cNvPr id="20" name="Kép 19">
          <a:extLst>
            <a:ext uri="{FF2B5EF4-FFF2-40B4-BE49-F238E27FC236}">
              <a16:creationId xmlns:a16="http://schemas.microsoft.com/office/drawing/2014/main" id="{58A4BEB1-64D3-4E6B-9EBE-8997F604884A}"/>
            </a:ext>
          </a:extLst>
        </xdr:cNvPr>
        <xdr:cNvPicPr>
          <a:picLocks noChangeAspect="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9860387" y="160127324"/>
          <a:ext cx="1961976" cy="3259965"/>
        </a:xfrm>
        <a:prstGeom prst="rect">
          <a:avLst/>
        </a:prstGeom>
      </xdr:spPr>
    </xdr:pic>
    <xdr:clientData/>
  </xdr:twoCellAnchor>
  <xdr:oneCellAnchor>
    <xdr:from>
      <xdr:col>8</xdr:col>
      <xdr:colOff>12826</xdr:colOff>
      <xdr:row>19</xdr:row>
      <xdr:rowOff>168673</xdr:rowOff>
    </xdr:from>
    <xdr:ext cx="1680754" cy="2811620"/>
    <xdr:pic>
      <xdr:nvPicPr>
        <xdr:cNvPr id="522" name="Kép 521">
          <a:extLst>
            <a:ext uri="{FF2B5EF4-FFF2-40B4-BE49-F238E27FC236}">
              <a16:creationId xmlns:a16="http://schemas.microsoft.com/office/drawing/2014/main" id="{1E588BBE-6533-4917-B956-BC0EEDD7AFBB}"/>
            </a:ext>
          </a:extLst>
        </xdr:cNvPr>
        <xdr:cNvPicPr>
          <a:picLocks noChangeAspect="1" noChangeArrowheads="1"/>
        </xdr:cNvPicPr>
      </xdr:nvPicPr>
      <xdr:blipFill>
        <a:blip xmlns:r="http://schemas.openxmlformats.org/officeDocument/2006/relationships" r:embed="rId223" cstate="print">
          <a:extLst>
            <a:ext uri="{28A0092B-C50C-407E-A947-70E740481C1C}">
              <a14:useLocalDpi xmlns:a14="http://schemas.microsoft.com/office/drawing/2010/main" val="0"/>
            </a:ext>
          </a:extLst>
        </a:blip>
        <a:srcRect/>
        <a:stretch>
          <a:fillRect/>
        </a:stretch>
      </xdr:blipFill>
      <xdr:spPr bwMode="auto">
        <a:xfrm>
          <a:off x="4918201" y="6336111"/>
          <a:ext cx="1680754" cy="281162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1157653</xdr:colOff>
      <xdr:row>16</xdr:row>
      <xdr:rowOff>23000</xdr:rowOff>
    </xdr:from>
    <xdr:ext cx="941364" cy="1611661"/>
    <xdr:pic>
      <xdr:nvPicPr>
        <xdr:cNvPr id="523" name="Kép 522">
          <a:extLst>
            <a:ext uri="{FF2B5EF4-FFF2-40B4-BE49-F238E27FC236}">
              <a16:creationId xmlns:a16="http://schemas.microsoft.com/office/drawing/2014/main" id="{049C9902-CF01-4424-AAA5-3C0DFEDD5585}"/>
            </a:ext>
          </a:extLst>
        </xdr:cNvPr>
        <xdr:cNvPicPr>
          <a:picLocks noChangeAspect="1" noChangeArrowheads="1"/>
        </xdr:cNvPicPr>
      </xdr:nvPicPr>
      <xdr:blipFill>
        <a:blip xmlns:r="http://schemas.openxmlformats.org/officeDocument/2006/relationships" r:embed="rId224" cstate="print">
          <a:extLst>
            <a:ext uri="{28A0092B-C50C-407E-A947-70E740481C1C}">
              <a14:useLocalDpi xmlns:a14="http://schemas.microsoft.com/office/drawing/2010/main" val="0"/>
            </a:ext>
          </a:extLst>
        </a:blip>
        <a:srcRect/>
        <a:stretch>
          <a:fillRect/>
        </a:stretch>
      </xdr:blipFill>
      <xdr:spPr bwMode="auto">
        <a:xfrm>
          <a:off x="1405303" y="508775"/>
          <a:ext cx="941364" cy="161166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24</xdr:col>
      <xdr:colOff>17861</xdr:colOff>
      <xdr:row>1015</xdr:row>
      <xdr:rowOff>160986</xdr:rowOff>
    </xdr:from>
    <xdr:to>
      <xdr:col>24</xdr:col>
      <xdr:colOff>2099075</xdr:colOff>
      <xdr:row>1025</xdr:row>
      <xdr:rowOff>266250</xdr:rowOff>
    </xdr:to>
    <xdr:pic>
      <xdr:nvPicPr>
        <xdr:cNvPr id="520" name="Kép 519">
          <a:extLst>
            <a:ext uri="{FF2B5EF4-FFF2-40B4-BE49-F238E27FC236}">
              <a16:creationId xmlns:a16="http://schemas.microsoft.com/office/drawing/2014/main" id="{330D5789-560A-4B81-BBE5-A99F8B63A58D}"/>
            </a:ext>
          </a:extLst>
        </xdr:cNvPr>
        <xdr:cNvPicPr>
          <a:picLocks noChangeAspect="1" noChangeArrowheads="1"/>
        </xdr:cNvPicPr>
      </xdr:nvPicPr>
      <xdr:blipFill>
        <a:blip xmlns:r="http://schemas.openxmlformats.org/officeDocument/2006/relationships" r:embed="rId225" cstate="print">
          <a:extLst>
            <a:ext uri="{28A0092B-C50C-407E-A947-70E740481C1C}">
              <a14:useLocalDpi xmlns:a14="http://schemas.microsoft.com/office/drawing/2010/main" val="0"/>
            </a:ext>
          </a:extLst>
        </a:blip>
        <a:srcRect/>
        <a:stretch>
          <a:fillRect/>
        </a:stretch>
      </xdr:blipFill>
      <xdr:spPr bwMode="auto">
        <a:xfrm>
          <a:off x="14707826" y="213319754"/>
          <a:ext cx="2081214" cy="36297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24</xdr:col>
      <xdr:colOff>1441124</xdr:colOff>
      <xdr:row>1015</xdr:row>
      <xdr:rowOff>16159</xdr:rowOff>
    </xdr:from>
    <xdr:ext cx="609600" cy="607722"/>
    <xdr:pic>
      <xdr:nvPicPr>
        <xdr:cNvPr id="521" name="Kép 520">
          <a:extLst>
            <a:ext uri="{FF2B5EF4-FFF2-40B4-BE49-F238E27FC236}">
              <a16:creationId xmlns:a16="http://schemas.microsoft.com/office/drawing/2014/main" id="{07202BF9-FC9B-4A09-B921-FFDED5511B02}"/>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16131089" y="213174927"/>
          <a:ext cx="609600" cy="607722"/>
        </a:xfrm>
        <a:prstGeom prst="rect">
          <a:avLst/>
        </a:prstGeom>
      </xdr:spPr>
    </xdr:pic>
    <xdr:clientData/>
  </xdr:oneCellAnchor>
  <xdr:twoCellAnchor editAs="oneCell">
    <xdr:from>
      <xdr:col>0</xdr:col>
      <xdr:colOff>174401</xdr:colOff>
      <xdr:row>748</xdr:row>
      <xdr:rowOff>26832</xdr:rowOff>
    </xdr:from>
    <xdr:to>
      <xdr:col>0</xdr:col>
      <xdr:colOff>1964531</xdr:colOff>
      <xdr:row>756</xdr:row>
      <xdr:rowOff>71806</xdr:rowOff>
    </xdr:to>
    <xdr:pic>
      <xdr:nvPicPr>
        <xdr:cNvPr id="526" name="Kép 525">
          <a:extLst>
            <a:ext uri="{FF2B5EF4-FFF2-40B4-BE49-F238E27FC236}">
              <a16:creationId xmlns:a16="http://schemas.microsoft.com/office/drawing/2014/main" id="{BE0C7185-1E2E-4827-833A-E256200FB569}"/>
            </a:ext>
          </a:extLst>
        </xdr:cNvPr>
        <xdr:cNvPicPr>
          <a:picLocks noChangeAspect="1"/>
        </xdr:cNvPicPr>
      </xdr:nvPicPr>
      <xdr:blipFill rotWithShape="1">
        <a:blip xmlns:r="http://schemas.openxmlformats.org/officeDocument/2006/relationships" r:embed="rId226" cstate="print">
          <a:extLst>
            <a:ext uri="{28A0092B-C50C-407E-A947-70E740481C1C}">
              <a14:useLocalDpi xmlns:a14="http://schemas.microsoft.com/office/drawing/2010/main" val="0"/>
            </a:ext>
          </a:extLst>
        </a:blip>
        <a:srcRect l="10308" r="5159"/>
        <a:stretch/>
      </xdr:blipFill>
      <xdr:spPr>
        <a:xfrm>
          <a:off x="174401" y="161844676"/>
          <a:ext cx="1790130" cy="3104880"/>
        </a:xfrm>
        <a:prstGeom prst="rect">
          <a:avLst/>
        </a:prstGeom>
      </xdr:spPr>
    </xdr:pic>
    <xdr:clientData/>
  </xdr:twoCellAnchor>
  <xdr:oneCellAnchor>
    <xdr:from>
      <xdr:col>0</xdr:col>
      <xdr:colOff>27696</xdr:colOff>
      <xdr:row>30</xdr:row>
      <xdr:rowOff>92709</xdr:rowOff>
    </xdr:from>
    <xdr:ext cx="2044299" cy="3330653"/>
    <xdr:pic>
      <xdr:nvPicPr>
        <xdr:cNvPr id="529" name="Kép 528">
          <a:extLst>
            <a:ext uri="{FF2B5EF4-FFF2-40B4-BE49-F238E27FC236}">
              <a16:creationId xmlns:a16="http://schemas.microsoft.com/office/drawing/2014/main" id="{CF602F95-6661-400E-BBC8-5FC4BFBC19E6}"/>
            </a:ext>
          </a:extLst>
        </xdr:cNvPr>
        <xdr:cNvPicPr>
          <a:picLocks noChangeAspect="1" noChangeArrowheads="1"/>
        </xdr:cNvPicPr>
      </xdr:nvPicPr>
      <xdr:blipFill>
        <a:blip xmlns:r="http://schemas.openxmlformats.org/officeDocument/2006/relationships" r:embed="rId227" cstate="print">
          <a:extLst>
            <a:ext uri="{28A0092B-C50C-407E-A947-70E740481C1C}">
              <a14:useLocalDpi xmlns:a14="http://schemas.microsoft.com/office/drawing/2010/main" val="0"/>
            </a:ext>
          </a:extLst>
        </a:blip>
        <a:srcRect/>
        <a:stretch>
          <a:fillRect/>
        </a:stretch>
      </xdr:blipFill>
      <xdr:spPr bwMode="auto">
        <a:xfrm>
          <a:off x="5052479" y="9954535"/>
          <a:ext cx="2044299" cy="33306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191145</xdr:colOff>
      <xdr:row>16</xdr:row>
      <xdr:rowOff>51535</xdr:rowOff>
    </xdr:from>
    <xdr:ext cx="914400" cy="299374"/>
    <xdr:pic>
      <xdr:nvPicPr>
        <xdr:cNvPr id="532" name="Kép 531">
          <a:extLst>
            <a:ext uri="{FF2B5EF4-FFF2-40B4-BE49-F238E27FC236}">
              <a16:creationId xmlns:a16="http://schemas.microsoft.com/office/drawing/2014/main" id="{71CB30A6-000D-4C7C-9EC0-7435F4CB7D6D}"/>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5083531" y="5387700"/>
          <a:ext cx="914400" cy="299374"/>
        </a:xfrm>
        <a:prstGeom prst="rect">
          <a:avLst/>
        </a:prstGeom>
      </xdr:spPr>
    </xdr:pic>
    <xdr:clientData/>
  </xdr:oneCellAnchor>
  <xdr:oneCellAnchor>
    <xdr:from>
      <xdr:col>0</xdr:col>
      <xdr:colOff>136478</xdr:colOff>
      <xdr:row>16</xdr:row>
      <xdr:rowOff>68239</xdr:rowOff>
    </xdr:from>
    <xdr:ext cx="761903" cy="249447"/>
    <xdr:pic>
      <xdr:nvPicPr>
        <xdr:cNvPr id="533" name="Kép 532">
          <a:extLst>
            <a:ext uri="{FF2B5EF4-FFF2-40B4-BE49-F238E27FC236}">
              <a16:creationId xmlns:a16="http://schemas.microsoft.com/office/drawing/2014/main" id="{57CE1063-2775-41BF-9498-20EA98790A33}"/>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136478" y="5404404"/>
          <a:ext cx="761903" cy="249447"/>
        </a:xfrm>
        <a:prstGeom prst="rect">
          <a:avLst/>
        </a:prstGeom>
      </xdr:spPr>
    </xdr:pic>
    <xdr:clientData/>
  </xdr:oneCellAnchor>
  <xdr:oneCellAnchor>
    <xdr:from>
      <xdr:col>24</xdr:col>
      <xdr:colOff>163034</xdr:colOff>
      <xdr:row>5</xdr:row>
      <xdr:rowOff>127010</xdr:rowOff>
    </xdr:from>
    <xdr:ext cx="914400" cy="299374"/>
    <xdr:pic>
      <xdr:nvPicPr>
        <xdr:cNvPr id="536" name="Kép 535">
          <a:extLst>
            <a:ext uri="{FF2B5EF4-FFF2-40B4-BE49-F238E27FC236}">
              <a16:creationId xmlns:a16="http://schemas.microsoft.com/office/drawing/2014/main" id="{4244F6DB-D0FD-4D91-A720-AA23C15123C3}"/>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163034" y="5984174"/>
          <a:ext cx="914400" cy="299374"/>
        </a:xfrm>
        <a:prstGeom prst="rect">
          <a:avLst/>
        </a:prstGeom>
      </xdr:spPr>
    </xdr:pic>
    <xdr:clientData/>
  </xdr:oneCellAnchor>
  <xdr:oneCellAnchor>
    <xdr:from>
      <xdr:col>16</xdr:col>
      <xdr:colOff>1091821</xdr:colOff>
      <xdr:row>91</xdr:row>
      <xdr:rowOff>136477</xdr:rowOff>
    </xdr:from>
    <xdr:ext cx="914400" cy="299374"/>
    <xdr:pic>
      <xdr:nvPicPr>
        <xdr:cNvPr id="538" name="Kép 537">
          <a:extLst>
            <a:ext uri="{FF2B5EF4-FFF2-40B4-BE49-F238E27FC236}">
              <a16:creationId xmlns:a16="http://schemas.microsoft.com/office/drawing/2014/main" id="{5323F5AB-BCEA-4D81-B7C0-A19C9DD04CAB}"/>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10861343" y="22541552"/>
          <a:ext cx="914400" cy="299374"/>
        </a:xfrm>
        <a:prstGeom prst="rect">
          <a:avLst/>
        </a:prstGeom>
      </xdr:spPr>
    </xdr:pic>
    <xdr:clientData/>
  </xdr:oneCellAnchor>
  <xdr:oneCellAnchor>
    <xdr:from>
      <xdr:col>24</xdr:col>
      <xdr:colOff>67159</xdr:colOff>
      <xdr:row>91</xdr:row>
      <xdr:rowOff>53038</xdr:rowOff>
    </xdr:from>
    <xdr:ext cx="914400" cy="299374"/>
    <xdr:pic>
      <xdr:nvPicPr>
        <xdr:cNvPr id="539" name="Kép 538">
          <a:extLst>
            <a:ext uri="{FF2B5EF4-FFF2-40B4-BE49-F238E27FC236}">
              <a16:creationId xmlns:a16="http://schemas.microsoft.com/office/drawing/2014/main" id="{D8C4E2E3-0BB2-4DBD-A029-B1423D39AEE9}"/>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14795368" y="22458113"/>
          <a:ext cx="914400" cy="299374"/>
        </a:xfrm>
        <a:prstGeom prst="rect">
          <a:avLst/>
        </a:prstGeom>
      </xdr:spPr>
    </xdr:pic>
    <xdr:clientData/>
  </xdr:oneCellAnchor>
  <xdr:oneCellAnchor>
    <xdr:from>
      <xdr:col>0</xdr:col>
      <xdr:colOff>102358</xdr:colOff>
      <xdr:row>104</xdr:row>
      <xdr:rowOff>56866</xdr:rowOff>
    </xdr:from>
    <xdr:ext cx="914400" cy="299374"/>
    <xdr:pic>
      <xdr:nvPicPr>
        <xdr:cNvPr id="540" name="Kép 539">
          <a:extLst>
            <a:ext uri="{FF2B5EF4-FFF2-40B4-BE49-F238E27FC236}">
              <a16:creationId xmlns:a16="http://schemas.microsoft.com/office/drawing/2014/main" id="{92E569F9-83D4-4CD9-8552-6FAE6C36AE9A}"/>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102358" y="26817851"/>
          <a:ext cx="914400" cy="299374"/>
        </a:xfrm>
        <a:prstGeom prst="rect">
          <a:avLst/>
        </a:prstGeom>
      </xdr:spPr>
    </xdr:pic>
    <xdr:clientData/>
  </xdr:oneCellAnchor>
  <xdr:oneCellAnchor>
    <xdr:from>
      <xdr:col>8</xdr:col>
      <xdr:colOff>125104</xdr:colOff>
      <xdr:row>104</xdr:row>
      <xdr:rowOff>125105</xdr:rowOff>
    </xdr:from>
    <xdr:ext cx="914400" cy="299374"/>
    <xdr:pic>
      <xdr:nvPicPr>
        <xdr:cNvPr id="541" name="Kép 540">
          <a:extLst>
            <a:ext uri="{FF2B5EF4-FFF2-40B4-BE49-F238E27FC236}">
              <a16:creationId xmlns:a16="http://schemas.microsoft.com/office/drawing/2014/main" id="{FB07D390-41DA-473B-A6A4-2A04AAABD6F0}"/>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5026925" y="26886090"/>
          <a:ext cx="914400" cy="299374"/>
        </a:xfrm>
        <a:prstGeom prst="rect">
          <a:avLst/>
        </a:prstGeom>
      </xdr:spPr>
    </xdr:pic>
    <xdr:clientData/>
  </xdr:oneCellAnchor>
  <xdr:oneCellAnchor>
    <xdr:from>
      <xdr:col>24</xdr:col>
      <xdr:colOff>125105</xdr:colOff>
      <xdr:row>429</xdr:row>
      <xdr:rowOff>102358</xdr:rowOff>
    </xdr:from>
    <xdr:ext cx="914400" cy="299374"/>
    <xdr:pic>
      <xdr:nvPicPr>
        <xdr:cNvPr id="549" name="Kép 548">
          <a:extLst>
            <a:ext uri="{FF2B5EF4-FFF2-40B4-BE49-F238E27FC236}">
              <a16:creationId xmlns:a16="http://schemas.microsoft.com/office/drawing/2014/main" id="{CFBE8FF6-588E-439F-8B90-56F3976B56BD}"/>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5026926" y="109716627"/>
          <a:ext cx="914400" cy="299374"/>
        </a:xfrm>
        <a:prstGeom prst="rect">
          <a:avLst/>
        </a:prstGeom>
      </xdr:spPr>
    </xdr:pic>
    <xdr:clientData/>
  </xdr:oneCellAnchor>
  <xdr:oneCellAnchor>
    <xdr:from>
      <xdr:col>16</xdr:col>
      <xdr:colOff>147851</xdr:colOff>
      <xdr:row>720</xdr:row>
      <xdr:rowOff>68238</xdr:rowOff>
    </xdr:from>
    <xdr:ext cx="914400" cy="299374"/>
    <xdr:pic>
      <xdr:nvPicPr>
        <xdr:cNvPr id="553" name="Kép 552">
          <a:extLst>
            <a:ext uri="{FF2B5EF4-FFF2-40B4-BE49-F238E27FC236}">
              <a16:creationId xmlns:a16="http://schemas.microsoft.com/office/drawing/2014/main" id="{85C75AE5-7D37-4E0E-B65F-50EC9CC6EFA8}"/>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9917373" y="164739850"/>
          <a:ext cx="914400" cy="299374"/>
        </a:xfrm>
        <a:prstGeom prst="rect">
          <a:avLst/>
        </a:prstGeom>
      </xdr:spPr>
    </xdr:pic>
    <xdr:clientData/>
  </xdr:oneCellAnchor>
  <xdr:oneCellAnchor>
    <xdr:from>
      <xdr:col>16</xdr:col>
      <xdr:colOff>136478</xdr:colOff>
      <xdr:row>1002</xdr:row>
      <xdr:rowOff>56867</xdr:rowOff>
    </xdr:from>
    <xdr:ext cx="914400" cy="299374"/>
    <xdr:pic>
      <xdr:nvPicPr>
        <xdr:cNvPr id="554" name="Kép 553">
          <a:extLst>
            <a:ext uri="{FF2B5EF4-FFF2-40B4-BE49-F238E27FC236}">
              <a16:creationId xmlns:a16="http://schemas.microsoft.com/office/drawing/2014/main" id="{EDEE0436-D5B2-41DA-9C3D-83F65A495FC5}"/>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9906000" y="214110628"/>
          <a:ext cx="914400" cy="299374"/>
        </a:xfrm>
        <a:prstGeom prst="rect">
          <a:avLst/>
        </a:prstGeom>
      </xdr:spPr>
    </xdr:pic>
    <xdr:clientData/>
  </xdr:oneCellAnchor>
  <xdr:oneCellAnchor>
    <xdr:from>
      <xdr:col>24</xdr:col>
      <xdr:colOff>1148687</xdr:colOff>
      <xdr:row>1017</xdr:row>
      <xdr:rowOff>204716</xdr:rowOff>
    </xdr:from>
    <xdr:ext cx="914400" cy="299374"/>
    <xdr:pic>
      <xdr:nvPicPr>
        <xdr:cNvPr id="555" name="Kép 554">
          <a:extLst>
            <a:ext uri="{FF2B5EF4-FFF2-40B4-BE49-F238E27FC236}">
              <a16:creationId xmlns:a16="http://schemas.microsoft.com/office/drawing/2014/main" id="{F343E78C-30D0-462F-B251-C626030A0E76}"/>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15876896" y="219137552"/>
          <a:ext cx="914400" cy="299374"/>
        </a:xfrm>
        <a:prstGeom prst="rect">
          <a:avLst/>
        </a:prstGeom>
      </xdr:spPr>
    </xdr:pic>
    <xdr:clientData/>
  </xdr:oneCellAnchor>
  <xdr:twoCellAnchor editAs="oneCell">
    <xdr:from>
      <xdr:col>0</xdr:col>
      <xdr:colOff>58576</xdr:colOff>
      <xdr:row>1043</xdr:row>
      <xdr:rowOff>108302</xdr:rowOff>
    </xdr:from>
    <xdr:to>
      <xdr:col>0</xdr:col>
      <xdr:colOff>2098431</xdr:colOff>
      <xdr:row>1050</xdr:row>
      <xdr:rowOff>408381</xdr:rowOff>
    </xdr:to>
    <xdr:pic>
      <xdr:nvPicPr>
        <xdr:cNvPr id="8" name="Kép 7">
          <a:extLst>
            <a:ext uri="{FF2B5EF4-FFF2-40B4-BE49-F238E27FC236}">
              <a16:creationId xmlns:a16="http://schemas.microsoft.com/office/drawing/2014/main" id="{4D25957F-8582-4275-B268-42B94A268EA7}"/>
            </a:ext>
          </a:extLst>
        </xdr:cNvPr>
        <xdr:cNvPicPr>
          <a:picLocks noChangeAspect="1"/>
        </xdr:cNvPicPr>
      </xdr:nvPicPr>
      <xdr:blipFill>
        <a:blip xmlns:r="http://schemas.openxmlformats.org/officeDocument/2006/relationships" r:embed="rId230"/>
        <a:stretch>
          <a:fillRect/>
        </a:stretch>
      </xdr:blipFill>
      <xdr:spPr>
        <a:xfrm>
          <a:off x="14829653" y="214957133"/>
          <a:ext cx="2043665" cy="2062333"/>
        </a:xfrm>
        <a:prstGeom prst="rect">
          <a:avLst/>
        </a:prstGeom>
      </xdr:spPr>
    </xdr:pic>
    <xdr:clientData/>
  </xdr:twoCellAnchor>
  <xdr:oneCellAnchor>
    <xdr:from>
      <xdr:col>29</xdr:col>
      <xdr:colOff>176893</xdr:colOff>
      <xdr:row>755</xdr:row>
      <xdr:rowOff>1646465</xdr:rowOff>
    </xdr:from>
    <xdr:ext cx="865275" cy="283369"/>
    <xdr:pic>
      <xdr:nvPicPr>
        <xdr:cNvPr id="530" name="Kép 529">
          <a:extLst>
            <a:ext uri="{FF2B5EF4-FFF2-40B4-BE49-F238E27FC236}">
              <a16:creationId xmlns:a16="http://schemas.microsoft.com/office/drawing/2014/main" id="{255BF554-9C7B-4F85-A8EA-74673130061B}"/>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5129893" y="4170590"/>
          <a:ext cx="865275" cy="283369"/>
        </a:xfrm>
        <a:prstGeom prst="rect">
          <a:avLst/>
        </a:prstGeom>
      </xdr:spPr>
    </xdr:pic>
    <xdr:clientData/>
  </xdr:oneCellAnchor>
  <xdr:twoCellAnchor editAs="oneCell">
    <xdr:from>
      <xdr:col>24</xdr:col>
      <xdr:colOff>55874</xdr:colOff>
      <xdr:row>747</xdr:row>
      <xdr:rowOff>36942</xdr:rowOff>
    </xdr:from>
    <xdr:to>
      <xdr:col>24</xdr:col>
      <xdr:colOff>2018281</xdr:colOff>
      <xdr:row>757</xdr:row>
      <xdr:rowOff>3724</xdr:rowOff>
    </xdr:to>
    <xdr:pic>
      <xdr:nvPicPr>
        <xdr:cNvPr id="537" name="Kép 536">
          <a:extLst>
            <a:ext uri="{FF2B5EF4-FFF2-40B4-BE49-F238E27FC236}">
              <a16:creationId xmlns:a16="http://schemas.microsoft.com/office/drawing/2014/main" id="{C0F9BEDD-5811-47B1-9A9A-29215B2A9201}"/>
            </a:ext>
          </a:extLst>
        </xdr:cNvPr>
        <xdr:cNvPicPr>
          <a:picLocks noChangeAspect="1" noChangeArrowheads="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14807718" y="161592848"/>
          <a:ext cx="1962407" cy="3580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1273810</xdr:colOff>
      <xdr:row>798</xdr:row>
      <xdr:rowOff>20182</xdr:rowOff>
    </xdr:from>
    <xdr:to>
      <xdr:col>0</xdr:col>
      <xdr:colOff>2092385</xdr:colOff>
      <xdr:row>803</xdr:row>
      <xdr:rowOff>41396</xdr:rowOff>
    </xdr:to>
    <xdr:pic>
      <xdr:nvPicPr>
        <xdr:cNvPr id="35" name="Kép 34">
          <a:extLst>
            <a:ext uri="{FF2B5EF4-FFF2-40B4-BE49-F238E27FC236}">
              <a16:creationId xmlns:a16="http://schemas.microsoft.com/office/drawing/2014/main" id="{7C390539-ABD3-43C6-3108-D97DE49E7657}"/>
            </a:ext>
          </a:extLst>
        </xdr:cNvPr>
        <xdr:cNvPicPr>
          <a:picLocks noChangeAspect="1"/>
        </xdr:cNvPicPr>
      </xdr:nvPicPr>
      <xdr:blipFill>
        <a:blip xmlns:r="http://schemas.openxmlformats.org/officeDocument/2006/relationships" r:embed="rId232"/>
        <a:stretch>
          <a:fillRect/>
        </a:stretch>
      </xdr:blipFill>
      <xdr:spPr>
        <a:xfrm>
          <a:off x="6188158" y="172408878"/>
          <a:ext cx="818575" cy="1193730"/>
        </a:xfrm>
        <a:prstGeom prst="rect">
          <a:avLst/>
        </a:prstGeom>
      </xdr:spPr>
    </xdr:pic>
    <xdr:clientData/>
  </xdr:twoCellAnchor>
  <xdr:twoCellAnchor editAs="oneCell">
    <xdr:from>
      <xdr:col>0</xdr:col>
      <xdr:colOff>143608</xdr:colOff>
      <xdr:row>811</xdr:row>
      <xdr:rowOff>246340</xdr:rowOff>
    </xdr:from>
    <xdr:to>
      <xdr:col>0</xdr:col>
      <xdr:colOff>2090838</xdr:colOff>
      <xdr:row>821</xdr:row>
      <xdr:rowOff>2052</xdr:rowOff>
    </xdr:to>
    <xdr:pic>
      <xdr:nvPicPr>
        <xdr:cNvPr id="28" name="Kép 27">
          <a:extLst>
            <a:ext uri="{FF2B5EF4-FFF2-40B4-BE49-F238E27FC236}">
              <a16:creationId xmlns:a16="http://schemas.microsoft.com/office/drawing/2014/main" id="{0A327985-A3E8-44ED-83E6-263250B72FE4}"/>
            </a:ext>
          </a:extLst>
        </xdr:cNvPr>
        <xdr:cNvPicPr>
          <a:picLocks noChangeAspect="1"/>
        </xdr:cNvPicPr>
      </xdr:nvPicPr>
      <xdr:blipFill>
        <a:blip xmlns:r="http://schemas.openxmlformats.org/officeDocument/2006/relationships" r:embed="rId154"/>
        <a:stretch>
          <a:fillRect/>
        </a:stretch>
      </xdr:blipFill>
      <xdr:spPr>
        <a:xfrm>
          <a:off x="5051784" y="172604016"/>
          <a:ext cx="1931990" cy="3267556"/>
        </a:xfrm>
        <a:prstGeom prst="rect">
          <a:avLst/>
        </a:prstGeom>
      </xdr:spPr>
    </xdr:pic>
    <xdr:clientData/>
  </xdr:twoCellAnchor>
  <xdr:oneCellAnchor>
    <xdr:from>
      <xdr:col>5</xdr:col>
      <xdr:colOff>56029</xdr:colOff>
      <xdr:row>820</xdr:row>
      <xdr:rowOff>1602441</xdr:rowOff>
    </xdr:from>
    <xdr:ext cx="872567" cy="268463"/>
    <xdr:pic>
      <xdr:nvPicPr>
        <xdr:cNvPr id="34" name="Kép 33">
          <a:extLst>
            <a:ext uri="{FF2B5EF4-FFF2-40B4-BE49-F238E27FC236}">
              <a16:creationId xmlns:a16="http://schemas.microsoft.com/office/drawing/2014/main" id="{A241E929-31B0-467F-9CDB-9558E338CA69}"/>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8650941" y="180325059"/>
          <a:ext cx="872567" cy="268463"/>
        </a:xfrm>
        <a:prstGeom prst="rect">
          <a:avLst/>
        </a:prstGeom>
      </xdr:spPr>
    </xdr:pic>
    <xdr:clientData/>
  </xdr:oneCellAnchor>
  <xdr:oneCellAnchor>
    <xdr:from>
      <xdr:col>24</xdr:col>
      <xdr:colOff>171732</xdr:colOff>
      <xdr:row>118</xdr:row>
      <xdr:rowOff>177362</xdr:rowOff>
    </xdr:from>
    <xdr:ext cx="1813568" cy="2792911"/>
    <xdr:pic>
      <xdr:nvPicPr>
        <xdr:cNvPr id="36" name="Kép 35">
          <a:extLst>
            <a:ext uri="{FF2B5EF4-FFF2-40B4-BE49-F238E27FC236}">
              <a16:creationId xmlns:a16="http://schemas.microsoft.com/office/drawing/2014/main" id="{275CE6E7-83DE-426C-9647-5D6E549396BC}"/>
            </a:ext>
          </a:extLst>
        </xdr:cNvPr>
        <xdr:cNvPicPr>
          <a:picLocks noChangeAspect="1" noChangeArrowheads="1"/>
        </xdr:cNvPicPr>
      </xdr:nvPicPr>
      <xdr:blipFill>
        <a:blip xmlns:r="http://schemas.openxmlformats.org/officeDocument/2006/relationships" r:embed="rId233" cstate="print">
          <a:extLst>
            <a:ext uri="{28A0092B-C50C-407E-A947-70E740481C1C}">
              <a14:useLocalDpi xmlns:a14="http://schemas.microsoft.com/office/drawing/2010/main" val="0"/>
            </a:ext>
          </a:extLst>
        </a:blip>
        <a:srcRect/>
        <a:stretch>
          <a:fillRect/>
        </a:stretch>
      </xdr:blipFill>
      <xdr:spPr bwMode="auto">
        <a:xfrm>
          <a:off x="9954467" y="35666391"/>
          <a:ext cx="1813568" cy="279291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29</xdr:col>
      <xdr:colOff>93550</xdr:colOff>
      <xdr:row>126</xdr:row>
      <xdr:rowOff>1622652</xdr:rowOff>
    </xdr:from>
    <xdr:ext cx="872564" cy="268464"/>
    <xdr:pic>
      <xdr:nvPicPr>
        <xdr:cNvPr id="37" name="Kép 36">
          <a:extLst>
            <a:ext uri="{FF2B5EF4-FFF2-40B4-BE49-F238E27FC236}">
              <a16:creationId xmlns:a16="http://schemas.microsoft.com/office/drawing/2014/main" id="{E7C63E55-6091-4882-B113-923D0F2DB2B2}"/>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13563021" y="38669299"/>
          <a:ext cx="872564" cy="268464"/>
        </a:xfrm>
        <a:prstGeom prst="rect">
          <a:avLst/>
        </a:prstGeom>
      </xdr:spPr>
    </xdr:pic>
    <xdr:clientData/>
  </xdr:oneCellAnchor>
  <xdr:oneCellAnchor>
    <xdr:from>
      <xdr:col>8</xdr:col>
      <xdr:colOff>0</xdr:colOff>
      <xdr:row>131</xdr:row>
      <xdr:rowOff>29287</xdr:rowOff>
    </xdr:from>
    <xdr:ext cx="2052963" cy="2917608"/>
    <xdr:pic>
      <xdr:nvPicPr>
        <xdr:cNvPr id="38" name="Kép 37">
          <a:extLst>
            <a:ext uri="{FF2B5EF4-FFF2-40B4-BE49-F238E27FC236}">
              <a16:creationId xmlns:a16="http://schemas.microsoft.com/office/drawing/2014/main" id="{4D864507-D28A-468F-9A26-A77DBDC98126}"/>
            </a:ext>
          </a:extLst>
        </xdr:cNvPr>
        <xdr:cNvPicPr>
          <a:picLocks noChangeAspect="1"/>
        </xdr:cNvPicPr>
      </xdr:nvPicPr>
      <xdr:blipFill>
        <a:blip xmlns:r="http://schemas.openxmlformats.org/officeDocument/2006/relationships" r:embed="rId234"/>
        <a:stretch>
          <a:fillRect/>
        </a:stretch>
      </xdr:blipFill>
      <xdr:spPr>
        <a:xfrm rot="5400000">
          <a:off x="-432322" y="40309727"/>
          <a:ext cx="2917608" cy="2052963"/>
        </a:xfrm>
        <a:prstGeom prst="rect">
          <a:avLst/>
        </a:prstGeom>
      </xdr:spPr>
    </xdr:pic>
    <xdr:clientData/>
  </xdr:oneCellAnchor>
  <xdr:oneCellAnchor>
    <xdr:from>
      <xdr:col>8</xdr:col>
      <xdr:colOff>1235871</xdr:colOff>
      <xdr:row>130</xdr:row>
      <xdr:rowOff>64376</xdr:rowOff>
    </xdr:from>
    <xdr:ext cx="864802" cy="1189777"/>
    <xdr:pic>
      <xdr:nvPicPr>
        <xdr:cNvPr id="39" name="Kép 38">
          <a:extLst>
            <a:ext uri="{FF2B5EF4-FFF2-40B4-BE49-F238E27FC236}">
              <a16:creationId xmlns:a16="http://schemas.microsoft.com/office/drawing/2014/main" id="{52A8082C-E5E4-4B4E-9C5E-8B5853387F74}"/>
            </a:ext>
          </a:extLst>
        </xdr:cNvPr>
        <xdr:cNvPicPr>
          <a:picLocks noChangeAspect="1"/>
        </xdr:cNvPicPr>
      </xdr:nvPicPr>
      <xdr:blipFill>
        <a:blip xmlns:r="http://schemas.openxmlformats.org/officeDocument/2006/relationships" r:embed="rId235"/>
        <a:stretch>
          <a:fillRect/>
        </a:stretch>
      </xdr:blipFill>
      <xdr:spPr>
        <a:xfrm>
          <a:off x="1235871" y="39621141"/>
          <a:ext cx="864802" cy="1189777"/>
        </a:xfrm>
        <a:prstGeom prst="rect">
          <a:avLst/>
        </a:prstGeom>
      </xdr:spPr>
    </xdr:pic>
    <xdr:clientData/>
  </xdr:oneCellAnchor>
  <xdr:oneCellAnchor>
    <xdr:from>
      <xdr:col>8</xdr:col>
      <xdr:colOff>59532</xdr:colOff>
      <xdr:row>129</xdr:row>
      <xdr:rowOff>228945</xdr:rowOff>
    </xdr:from>
    <xdr:ext cx="609600" cy="607722"/>
    <xdr:pic>
      <xdr:nvPicPr>
        <xdr:cNvPr id="40" name="Kép 39">
          <a:extLst>
            <a:ext uri="{FF2B5EF4-FFF2-40B4-BE49-F238E27FC236}">
              <a16:creationId xmlns:a16="http://schemas.microsoft.com/office/drawing/2014/main" id="{2EC1A028-E9F0-4348-B866-E50367463921}"/>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59532" y="39494357"/>
          <a:ext cx="609600" cy="607722"/>
        </a:xfrm>
        <a:prstGeom prst="rect">
          <a:avLst/>
        </a:prstGeom>
      </xdr:spPr>
    </xdr:pic>
    <xdr:clientData/>
  </xdr:oneCellAnchor>
  <xdr:oneCellAnchor>
    <xdr:from>
      <xdr:col>16</xdr:col>
      <xdr:colOff>260971</xdr:colOff>
      <xdr:row>133</xdr:row>
      <xdr:rowOff>6292</xdr:rowOff>
    </xdr:from>
    <xdr:ext cx="1525172" cy="2701538"/>
    <xdr:pic>
      <xdr:nvPicPr>
        <xdr:cNvPr id="41" name="Kép 40">
          <a:extLst>
            <a:ext uri="{FF2B5EF4-FFF2-40B4-BE49-F238E27FC236}">
              <a16:creationId xmlns:a16="http://schemas.microsoft.com/office/drawing/2014/main" id="{F6A438E2-0851-4F04-A668-12628A77999A}"/>
            </a:ext>
          </a:extLst>
        </xdr:cNvPr>
        <xdr:cNvPicPr>
          <a:picLocks noChangeAspect="1"/>
        </xdr:cNvPicPr>
      </xdr:nvPicPr>
      <xdr:blipFill>
        <a:blip xmlns:r="http://schemas.openxmlformats.org/officeDocument/2006/relationships" r:embed="rId236"/>
        <a:stretch>
          <a:fillRect/>
        </a:stretch>
      </xdr:blipFill>
      <xdr:spPr>
        <a:xfrm rot="5400000">
          <a:off x="4580964" y="41025299"/>
          <a:ext cx="2701538" cy="1525172"/>
        </a:xfrm>
        <a:prstGeom prst="rect">
          <a:avLst/>
        </a:prstGeom>
      </xdr:spPr>
    </xdr:pic>
    <xdr:clientData/>
  </xdr:oneCellAnchor>
  <xdr:oneCellAnchor>
    <xdr:from>
      <xdr:col>16</xdr:col>
      <xdr:colOff>1093034</xdr:colOff>
      <xdr:row>130</xdr:row>
      <xdr:rowOff>0</xdr:rowOff>
    </xdr:from>
    <xdr:ext cx="964294" cy="1600207"/>
    <xdr:pic>
      <xdr:nvPicPr>
        <xdr:cNvPr id="42" name="Kép 41">
          <a:extLst>
            <a:ext uri="{FF2B5EF4-FFF2-40B4-BE49-F238E27FC236}">
              <a16:creationId xmlns:a16="http://schemas.microsoft.com/office/drawing/2014/main" id="{EF070F48-504D-4A41-A1C4-205E82CF9FA6}"/>
            </a:ext>
          </a:extLst>
        </xdr:cNvPr>
        <xdr:cNvPicPr>
          <a:picLocks noChangeAspect="1" noChangeArrowheads="1"/>
        </xdr:cNvPicPr>
      </xdr:nvPicPr>
      <xdr:blipFill>
        <a:blip xmlns:r="http://schemas.openxmlformats.org/officeDocument/2006/relationships" r:embed="rId237" cstate="print">
          <a:extLst>
            <a:ext uri="{28A0092B-C50C-407E-A947-70E740481C1C}">
              <a14:useLocalDpi xmlns:a14="http://schemas.microsoft.com/office/drawing/2010/main" val="0"/>
            </a:ext>
          </a:extLst>
        </a:blip>
        <a:srcRect/>
        <a:stretch>
          <a:fillRect/>
        </a:stretch>
      </xdr:blipFill>
      <xdr:spPr bwMode="auto">
        <a:xfrm>
          <a:off x="6001210" y="39556765"/>
          <a:ext cx="964294" cy="160020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16</xdr:col>
      <xdr:colOff>219915</xdr:colOff>
      <xdr:row>130</xdr:row>
      <xdr:rowOff>46925</xdr:rowOff>
    </xdr:from>
    <xdr:ext cx="609600" cy="607722"/>
    <xdr:pic>
      <xdr:nvPicPr>
        <xdr:cNvPr id="43" name="Kép 42">
          <a:extLst>
            <a:ext uri="{FF2B5EF4-FFF2-40B4-BE49-F238E27FC236}">
              <a16:creationId xmlns:a16="http://schemas.microsoft.com/office/drawing/2014/main" id="{5651DB0F-428B-4DAF-AAE9-83CA3C6984E8}"/>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5128091" y="39603690"/>
          <a:ext cx="609600" cy="607722"/>
        </a:xfrm>
        <a:prstGeom prst="rect">
          <a:avLst/>
        </a:prstGeom>
      </xdr:spPr>
    </xdr:pic>
    <xdr:clientData/>
  </xdr:oneCellAnchor>
  <xdr:twoCellAnchor editAs="oneCell">
    <xdr:from>
      <xdr:col>8</xdr:col>
      <xdr:colOff>154607</xdr:colOff>
      <xdr:row>230</xdr:row>
      <xdr:rowOff>165653</xdr:rowOff>
    </xdr:from>
    <xdr:to>
      <xdr:col>8</xdr:col>
      <xdr:colOff>2090909</xdr:colOff>
      <xdr:row>239</xdr:row>
      <xdr:rowOff>225067</xdr:rowOff>
    </xdr:to>
    <xdr:pic>
      <xdr:nvPicPr>
        <xdr:cNvPr id="14" name="Kép 13">
          <a:extLst>
            <a:ext uri="{FF2B5EF4-FFF2-40B4-BE49-F238E27FC236}">
              <a16:creationId xmlns:a16="http://schemas.microsoft.com/office/drawing/2014/main" id="{16512449-0653-9663-A65B-ACEC64A6BA98}"/>
            </a:ext>
          </a:extLst>
        </xdr:cNvPr>
        <xdr:cNvPicPr>
          <a:picLocks noChangeAspect="1"/>
        </xdr:cNvPicPr>
      </xdr:nvPicPr>
      <xdr:blipFill rotWithShape="1">
        <a:blip xmlns:r="http://schemas.openxmlformats.org/officeDocument/2006/relationships" r:embed="rId238"/>
        <a:srcRect l="10798" r="10798"/>
        <a:stretch/>
      </xdr:blipFill>
      <xdr:spPr>
        <a:xfrm>
          <a:off x="5179390" y="49728783"/>
          <a:ext cx="1928682" cy="3279913"/>
        </a:xfrm>
        <a:prstGeom prst="rect">
          <a:avLst/>
        </a:prstGeom>
      </xdr:spPr>
    </xdr:pic>
    <xdr:clientData/>
  </xdr:twoCellAnchor>
  <xdr:twoCellAnchor editAs="oneCell">
    <xdr:from>
      <xdr:col>24</xdr:col>
      <xdr:colOff>117109</xdr:colOff>
      <xdr:row>230</xdr:row>
      <xdr:rowOff>124238</xdr:rowOff>
    </xdr:from>
    <xdr:to>
      <xdr:col>24</xdr:col>
      <xdr:colOff>2023524</xdr:colOff>
      <xdr:row>239</xdr:row>
      <xdr:rowOff>1430</xdr:rowOff>
    </xdr:to>
    <xdr:pic>
      <xdr:nvPicPr>
        <xdr:cNvPr id="21" name="Kép 20">
          <a:extLst>
            <a:ext uri="{FF2B5EF4-FFF2-40B4-BE49-F238E27FC236}">
              <a16:creationId xmlns:a16="http://schemas.microsoft.com/office/drawing/2014/main" id="{AB3BE16C-B9AB-5C4B-99B5-3CD42B69546B}"/>
            </a:ext>
          </a:extLst>
        </xdr:cNvPr>
        <xdr:cNvPicPr>
          <a:picLocks noChangeAspect="1"/>
        </xdr:cNvPicPr>
      </xdr:nvPicPr>
      <xdr:blipFill rotWithShape="1">
        <a:blip xmlns:r="http://schemas.openxmlformats.org/officeDocument/2006/relationships" r:embed="rId239"/>
        <a:srcRect l="12636" r="9778" b="2204"/>
        <a:stretch/>
      </xdr:blipFill>
      <xdr:spPr>
        <a:xfrm>
          <a:off x="14846348" y="50399673"/>
          <a:ext cx="1912130" cy="3186883"/>
        </a:xfrm>
        <a:prstGeom prst="rect">
          <a:avLst/>
        </a:prstGeom>
      </xdr:spPr>
    </xdr:pic>
    <xdr:clientData/>
  </xdr:twoCellAnchor>
  <xdr:oneCellAnchor>
    <xdr:from>
      <xdr:col>24</xdr:col>
      <xdr:colOff>99391</xdr:colOff>
      <xdr:row>32</xdr:row>
      <xdr:rowOff>26642</xdr:rowOff>
    </xdr:from>
    <xdr:ext cx="1905000" cy="2903529"/>
    <xdr:pic>
      <xdr:nvPicPr>
        <xdr:cNvPr id="33" name="Kép 9">
          <a:extLst>
            <a:ext uri="{FF2B5EF4-FFF2-40B4-BE49-F238E27FC236}">
              <a16:creationId xmlns:a16="http://schemas.microsoft.com/office/drawing/2014/main" id="{86D1C30B-4E18-422B-8208-2A4B41597332}"/>
            </a:ext>
          </a:extLst>
        </xdr:cNvPr>
        <xdr:cNvPicPr>
          <a:picLocks noChangeAspect="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15217913" y="10396468"/>
          <a:ext cx="1905000" cy="29035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1075423</xdr:colOff>
      <xdr:row>29</xdr:row>
      <xdr:rowOff>55217</xdr:rowOff>
    </xdr:from>
    <xdr:ext cx="923925" cy="1412894"/>
    <xdr:pic>
      <xdr:nvPicPr>
        <xdr:cNvPr id="44" name="Kép 89">
          <a:extLst>
            <a:ext uri="{FF2B5EF4-FFF2-40B4-BE49-F238E27FC236}">
              <a16:creationId xmlns:a16="http://schemas.microsoft.com/office/drawing/2014/main" id="{1AE6A47B-7A0F-48D1-A783-BBC6568CD59E}"/>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16193945" y="9663043"/>
          <a:ext cx="923925" cy="1412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152400</xdr:colOff>
      <xdr:row>48</xdr:row>
      <xdr:rowOff>76200</xdr:rowOff>
    </xdr:from>
    <xdr:ext cx="1819275" cy="2295230"/>
    <xdr:pic>
      <xdr:nvPicPr>
        <xdr:cNvPr id="45" name="Kép 14">
          <a:extLst>
            <a:ext uri="{FF2B5EF4-FFF2-40B4-BE49-F238E27FC236}">
              <a16:creationId xmlns:a16="http://schemas.microsoft.com/office/drawing/2014/main" id="{D7BC8964-C457-45DF-A2D0-1AD8DD172923}"/>
            </a:ext>
          </a:extLst>
        </xdr:cNvPr>
        <xdr:cNvPicPr>
          <a:picLocks noChangeAspect="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5181600" y="2339340"/>
          <a:ext cx="1819275" cy="2295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1038225</xdr:colOff>
      <xdr:row>42</xdr:row>
      <xdr:rowOff>47625</xdr:rowOff>
    </xdr:from>
    <xdr:ext cx="1000125" cy="1393844"/>
    <xdr:pic>
      <xdr:nvPicPr>
        <xdr:cNvPr id="46" name="Kép 351">
          <a:extLst>
            <a:ext uri="{FF2B5EF4-FFF2-40B4-BE49-F238E27FC236}">
              <a16:creationId xmlns:a16="http://schemas.microsoft.com/office/drawing/2014/main" id="{A152B5DC-DDB5-4B9C-9EDB-6D73CF976E50}"/>
            </a:ext>
          </a:extLst>
        </xdr:cNvPr>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6067425" y="984885"/>
          <a:ext cx="1000125" cy="1393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8</xdr:col>
      <xdr:colOff>88348</xdr:colOff>
      <xdr:row>301</xdr:row>
      <xdr:rowOff>121477</xdr:rowOff>
    </xdr:from>
    <xdr:to>
      <xdr:col>8</xdr:col>
      <xdr:colOff>2053945</xdr:colOff>
      <xdr:row>310</xdr:row>
      <xdr:rowOff>1481976</xdr:rowOff>
    </xdr:to>
    <xdr:pic>
      <xdr:nvPicPr>
        <xdr:cNvPr id="47" name="Kép 46">
          <a:extLst>
            <a:ext uri="{FF2B5EF4-FFF2-40B4-BE49-F238E27FC236}">
              <a16:creationId xmlns:a16="http://schemas.microsoft.com/office/drawing/2014/main" id="{CC2A83BE-5B6B-9945-CB6B-D541A64460E0}"/>
            </a:ext>
          </a:extLst>
        </xdr:cNvPr>
        <xdr:cNvPicPr>
          <a:picLocks noChangeAspect="1"/>
        </xdr:cNvPicPr>
      </xdr:nvPicPr>
      <xdr:blipFill rotWithShape="1">
        <a:blip xmlns:r="http://schemas.openxmlformats.org/officeDocument/2006/relationships" r:embed="rId244"/>
        <a:srcRect l="21356" t="317" r="20187" b="-317"/>
        <a:stretch/>
      </xdr:blipFill>
      <xdr:spPr>
        <a:xfrm>
          <a:off x="5113131" y="63455825"/>
          <a:ext cx="1948452" cy="3333085"/>
        </a:xfrm>
        <a:prstGeom prst="rect">
          <a:avLst/>
        </a:prstGeom>
      </xdr:spPr>
    </xdr:pic>
    <xdr:clientData/>
  </xdr:twoCellAnchor>
  <xdr:twoCellAnchor>
    <xdr:from>
      <xdr:col>16</xdr:col>
      <xdr:colOff>99499</xdr:colOff>
      <xdr:row>1028</xdr:row>
      <xdr:rowOff>168801</xdr:rowOff>
    </xdr:from>
    <xdr:to>
      <xdr:col>16</xdr:col>
      <xdr:colOff>2007443</xdr:colOff>
      <xdr:row>1038</xdr:row>
      <xdr:rowOff>206145</xdr:rowOff>
    </xdr:to>
    <xdr:pic>
      <xdr:nvPicPr>
        <xdr:cNvPr id="61" name="Kép 60">
          <a:extLst>
            <a:ext uri="{FF2B5EF4-FFF2-40B4-BE49-F238E27FC236}">
              <a16:creationId xmlns:a16="http://schemas.microsoft.com/office/drawing/2014/main" id="{3EB465CE-194F-4EBB-97B6-E36991BFEA23}"/>
            </a:ext>
          </a:extLst>
        </xdr:cNvPr>
        <xdr:cNvPicPr>
          <a:picLocks noChangeAspect="1"/>
        </xdr:cNvPicPr>
      </xdr:nvPicPr>
      <xdr:blipFill>
        <a:blip xmlns:r="http://schemas.openxmlformats.org/officeDocument/2006/relationships" r:embed="rId245"/>
        <a:stretch>
          <a:fillRect/>
        </a:stretch>
      </xdr:blipFill>
      <xdr:spPr>
        <a:xfrm>
          <a:off x="5119734" y="211197977"/>
          <a:ext cx="1907944" cy="3511168"/>
        </a:xfrm>
        <a:prstGeom prst="rect">
          <a:avLst/>
        </a:prstGeom>
      </xdr:spPr>
    </xdr:pic>
    <xdr:clientData/>
  </xdr:twoCellAnchor>
  <xdr:twoCellAnchor editAs="oneCell">
    <xdr:from>
      <xdr:col>16</xdr:col>
      <xdr:colOff>68434</xdr:colOff>
      <xdr:row>301</xdr:row>
      <xdr:rowOff>281354</xdr:rowOff>
    </xdr:from>
    <xdr:to>
      <xdr:col>17</xdr:col>
      <xdr:colOff>2859</xdr:colOff>
      <xdr:row>310</xdr:row>
      <xdr:rowOff>1414389</xdr:rowOff>
    </xdr:to>
    <xdr:pic>
      <xdr:nvPicPr>
        <xdr:cNvPr id="467" name="Kép 466">
          <a:extLst>
            <a:ext uri="{FF2B5EF4-FFF2-40B4-BE49-F238E27FC236}">
              <a16:creationId xmlns:a16="http://schemas.microsoft.com/office/drawing/2014/main" id="{7C7E5428-0AF0-1A88-27B5-41B48509F159}"/>
            </a:ext>
          </a:extLst>
        </xdr:cNvPr>
        <xdr:cNvPicPr>
          <a:picLocks noChangeAspect="1"/>
        </xdr:cNvPicPr>
      </xdr:nvPicPr>
      <xdr:blipFill rotWithShape="1">
        <a:blip xmlns:r="http://schemas.openxmlformats.org/officeDocument/2006/relationships" r:embed="rId246" cstate="print">
          <a:extLst>
            <a:ext uri="{28A0092B-C50C-407E-A947-70E740481C1C}">
              <a14:useLocalDpi xmlns:a14="http://schemas.microsoft.com/office/drawing/2010/main" val="0"/>
            </a:ext>
          </a:extLst>
        </a:blip>
        <a:srcRect l="6925" r="6932"/>
        <a:stretch/>
      </xdr:blipFill>
      <xdr:spPr>
        <a:xfrm>
          <a:off x="9868926" y="64441754"/>
          <a:ext cx="2051537" cy="3200107"/>
        </a:xfrm>
        <a:prstGeom prst="rect">
          <a:avLst/>
        </a:prstGeom>
      </xdr:spPr>
    </xdr:pic>
    <xdr:clientData/>
  </xdr:twoCellAnchor>
  <xdr:twoCellAnchor editAs="oneCell">
    <xdr:from>
      <xdr:col>24</xdr:col>
      <xdr:colOff>41563</xdr:colOff>
      <xdr:row>301</xdr:row>
      <xdr:rowOff>142355</xdr:rowOff>
    </xdr:from>
    <xdr:to>
      <xdr:col>24</xdr:col>
      <xdr:colOff>2048048</xdr:colOff>
      <xdr:row>310</xdr:row>
      <xdr:rowOff>1437590</xdr:rowOff>
    </xdr:to>
    <xdr:pic>
      <xdr:nvPicPr>
        <xdr:cNvPr id="489" name="Kép 488">
          <a:extLst>
            <a:ext uri="{FF2B5EF4-FFF2-40B4-BE49-F238E27FC236}">
              <a16:creationId xmlns:a16="http://schemas.microsoft.com/office/drawing/2014/main" id="{9F3059FF-30B9-1549-4D14-1A6BEFE75C90}"/>
            </a:ext>
          </a:extLst>
        </xdr:cNvPr>
        <xdr:cNvPicPr>
          <a:picLocks noChangeAspect="1"/>
        </xdr:cNvPicPr>
      </xdr:nvPicPr>
      <xdr:blipFill rotWithShape="1">
        <a:blip xmlns:r="http://schemas.openxmlformats.org/officeDocument/2006/relationships" r:embed="rId247">
          <a:extLst>
            <a:ext uri="{28A0092B-C50C-407E-A947-70E740481C1C}">
              <a14:useLocalDpi xmlns:a14="http://schemas.microsoft.com/office/drawing/2010/main" val="0"/>
            </a:ext>
          </a:extLst>
        </a:blip>
        <a:srcRect l="10452" r="9931"/>
        <a:stretch/>
      </xdr:blipFill>
      <xdr:spPr>
        <a:xfrm>
          <a:off x="14824363" y="64510573"/>
          <a:ext cx="1998865" cy="3377747"/>
        </a:xfrm>
        <a:prstGeom prst="rect">
          <a:avLst/>
        </a:prstGeom>
      </xdr:spPr>
    </xdr:pic>
    <xdr:clientData/>
  </xdr:twoCellAnchor>
  <xdr:twoCellAnchor editAs="oneCell">
    <xdr:from>
      <xdr:col>0</xdr:col>
      <xdr:colOff>69273</xdr:colOff>
      <xdr:row>317</xdr:row>
      <xdr:rowOff>13855</xdr:rowOff>
    </xdr:from>
    <xdr:to>
      <xdr:col>0</xdr:col>
      <xdr:colOff>2085283</xdr:colOff>
      <xdr:row>325</xdr:row>
      <xdr:rowOff>1633979</xdr:rowOff>
    </xdr:to>
    <xdr:pic>
      <xdr:nvPicPr>
        <xdr:cNvPr id="491" name="Kép 490">
          <a:extLst>
            <a:ext uri="{FF2B5EF4-FFF2-40B4-BE49-F238E27FC236}">
              <a16:creationId xmlns:a16="http://schemas.microsoft.com/office/drawing/2014/main" id="{8D7B17D4-4262-4E96-837A-FB1147A0CAE0}"/>
            </a:ext>
          </a:extLst>
        </xdr:cNvPr>
        <xdr:cNvPicPr>
          <a:picLocks noChangeAspect="1"/>
        </xdr:cNvPicPr>
      </xdr:nvPicPr>
      <xdr:blipFill rotWithShape="1">
        <a:blip xmlns:r="http://schemas.openxmlformats.org/officeDocument/2006/relationships" r:embed="rId247">
          <a:extLst>
            <a:ext uri="{28A0092B-C50C-407E-A947-70E740481C1C}">
              <a14:useLocalDpi xmlns:a14="http://schemas.microsoft.com/office/drawing/2010/main" val="0"/>
            </a:ext>
          </a:extLst>
        </a:blip>
        <a:srcRect l="10452" r="9931"/>
        <a:stretch/>
      </xdr:blipFill>
      <xdr:spPr>
        <a:xfrm>
          <a:off x="69273" y="69757637"/>
          <a:ext cx="2006485" cy="3377747"/>
        </a:xfrm>
        <a:prstGeom prst="rect">
          <a:avLst/>
        </a:prstGeom>
      </xdr:spPr>
    </xdr:pic>
    <xdr:clientData/>
  </xdr:twoCellAnchor>
  <xdr:twoCellAnchor editAs="oneCell">
    <xdr:from>
      <xdr:col>8</xdr:col>
      <xdr:colOff>41565</xdr:colOff>
      <xdr:row>316</xdr:row>
      <xdr:rowOff>166253</xdr:rowOff>
    </xdr:from>
    <xdr:to>
      <xdr:col>8</xdr:col>
      <xdr:colOff>2064039</xdr:colOff>
      <xdr:row>325</xdr:row>
      <xdr:rowOff>1527803</xdr:rowOff>
    </xdr:to>
    <xdr:pic>
      <xdr:nvPicPr>
        <xdr:cNvPr id="544" name="Kép 543">
          <a:extLst>
            <a:ext uri="{FF2B5EF4-FFF2-40B4-BE49-F238E27FC236}">
              <a16:creationId xmlns:a16="http://schemas.microsoft.com/office/drawing/2014/main" id="{B8828BB5-164E-AB43-F766-E7B85E7D288C}"/>
            </a:ext>
          </a:extLst>
        </xdr:cNvPr>
        <xdr:cNvPicPr>
          <a:picLocks noChangeAspect="1"/>
        </xdr:cNvPicPr>
      </xdr:nvPicPr>
      <xdr:blipFill rotWithShape="1">
        <a:blip xmlns:r="http://schemas.openxmlformats.org/officeDocument/2006/relationships" r:embed="rId248">
          <a:extLst>
            <a:ext uri="{28A0092B-C50C-407E-A947-70E740481C1C}">
              <a14:useLocalDpi xmlns:a14="http://schemas.microsoft.com/office/drawing/2010/main" val="0"/>
            </a:ext>
          </a:extLst>
        </a:blip>
        <a:srcRect l="12129" r="8181"/>
        <a:stretch/>
      </xdr:blipFill>
      <xdr:spPr>
        <a:xfrm>
          <a:off x="4959929" y="69646798"/>
          <a:ext cx="2028189" cy="3386219"/>
        </a:xfrm>
        <a:prstGeom prst="rect">
          <a:avLst/>
        </a:prstGeom>
      </xdr:spPr>
    </xdr:pic>
    <xdr:clientData/>
  </xdr:twoCellAnchor>
  <xdr:twoCellAnchor editAs="oneCell">
    <xdr:from>
      <xdr:col>24</xdr:col>
      <xdr:colOff>62795</xdr:colOff>
      <xdr:row>839</xdr:row>
      <xdr:rowOff>141110</xdr:rowOff>
    </xdr:from>
    <xdr:to>
      <xdr:col>24</xdr:col>
      <xdr:colOff>1827693</xdr:colOff>
      <xdr:row>847</xdr:row>
      <xdr:rowOff>185793</xdr:rowOff>
    </xdr:to>
    <xdr:pic>
      <xdr:nvPicPr>
        <xdr:cNvPr id="49" name="Kép 48">
          <a:extLst>
            <a:ext uri="{FF2B5EF4-FFF2-40B4-BE49-F238E27FC236}">
              <a16:creationId xmlns:a16="http://schemas.microsoft.com/office/drawing/2014/main" id="{1326448E-82D0-5DFC-F139-17B4568BB98E}"/>
            </a:ext>
          </a:extLst>
        </xdr:cNvPr>
        <xdr:cNvPicPr>
          <a:picLocks noChangeAspect="1"/>
        </xdr:cNvPicPr>
      </xdr:nvPicPr>
      <xdr:blipFill rotWithShape="1">
        <a:blip xmlns:r="http://schemas.openxmlformats.org/officeDocument/2006/relationships" r:embed="rId249"/>
        <a:srcRect l="12070" t="6486" r="7062"/>
        <a:stretch/>
      </xdr:blipFill>
      <xdr:spPr>
        <a:xfrm>
          <a:off x="14750110" y="183491480"/>
          <a:ext cx="1764898" cy="3090331"/>
        </a:xfrm>
        <a:prstGeom prst="rect">
          <a:avLst/>
        </a:prstGeom>
      </xdr:spPr>
    </xdr:pic>
    <xdr:clientData/>
  </xdr:twoCellAnchor>
  <xdr:oneCellAnchor>
    <xdr:from>
      <xdr:col>8</xdr:col>
      <xdr:colOff>136719</xdr:colOff>
      <xdr:row>1030</xdr:row>
      <xdr:rowOff>204107</xdr:rowOff>
    </xdr:from>
    <xdr:ext cx="1897069" cy="3011737"/>
    <xdr:pic>
      <xdr:nvPicPr>
        <xdr:cNvPr id="48" name="Kép 47">
          <a:extLst>
            <a:ext uri="{FF2B5EF4-FFF2-40B4-BE49-F238E27FC236}">
              <a16:creationId xmlns:a16="http://schemas.microsoft.com/office/drawing/2014/main" id="{5E443AF9-4009-45A2-B238-FE7D87B6D91F}"/>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136719" y="211726342"/>
          <a:ext cx="1897069" cy="3011737"/>
        </a:xfrm>
        <a:prstGeom prst="rect">
          <a:avLst/>
        </a:prstGeom>
      </xdr:spPr>
    </xdr:pic>
    <xdr:clientData fLocksWithSheet="0"/>
  </xdr:oneCellAnchor>
  <xdr:oneCellAnchor>
    <xdr:from>
      <xdr:col>8</xdr:col>
      <xdr:colOff>1114739</xdr:colOff>
      <xdr:row>1029</xdr:row>
      <xdr:rowOff>73270</xdr:rowOff>
    </xdr:from>
    <xdr:ext cx="914400" cy="301305"/>
    <xdr:pic>
      <xdr:nvPicPr>
        <xdr:cNvPr id="50" name="Kép 49">
          <a:extLst>
            <a:ext uri="{FF2B5EF4-FFF2-40B4-BE49-F238E27FC236}">
              <a16:creationId xmlns:a16="http://schemas.microsoft.com/office/drawing/2014/main" id="{748644D3-78D4-4ED0-BABB-5C4D7A058749}"/>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114739" y="211348976"/>
          <a:ext cx="914400" cy="301305"/>
        </a:xfrm>
        <a:prstGeom prst="rect">
          <a:avLst/>
        </a:prstGeom>
      </xdr:spPr>
    </xdr:pic>
    <xdr:clientData/>
  </xdr:oneCellAnchor>
  <xdr:oneCellAnchor>
    <xdr:from>
      <xdr:col>8</xdr:col>
      <xdr:colOff>865624</xdr:colOff>
      <xdr:row>1027</xdr:row>
      <xdr:rowOff>249116</xdr:rowOff>
    </xdr:from>
    <xdr:ext cx="1115815" cy="266548"/>
    <xdr:pic>
      <xdr:nvPicPr>
        <xdr:cNvPr id="51" name="Kép 50">
          <a:extLst>
            <a:ext uri="{FF2B5EF4-FFF2-40B4-BE49-F238E27FC236}">
              <a16:creationId xmlns:a16="http://schemas.microsoft.com/office/drawing/2014/main" id="{81F820E2-8292-447A-8BD0-381F9801D251}"/>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865624" y="210975734"/>
          <a:ext cx="1115815" cy="266548"/>
        </a:xfrm>
        <a:prstGeom prst="rect">
          <a:avLst/>
        </a:prstGeom>
      </xdr:spPr>
    </xdr:pic>
    <xdr:clientData/>
  </xdr:oneCellAnchor>
  <xdr:twoCellAnchor editAs="oneCell">
    <xdr:from>
      <xdr:col>0</xdr:col>
      <xdr:colOff>101035</xdr:colOff>
      <xdr:row>1030</xdr:row>
      <xdr:rowOff>60476</xdr:rowOff>
    </xdr:from>
    <xdr:to>
      <xdr:col>1</xdr:col>
      <xdr:colOff>1342</xdr:colOff>
      <xdr:row>1038</xdr:row>
      <xdr:rowOff>178840</xdr:rowOff>
    </xdr:to>
    <xdr:pic>
      <xdr:nvPicPr>
        <xdr:cNvPr id="52" name="Kép 51">
          <a:extLst>
            <a:ext uri="{FF2B5EF4-FFF2-40B4-BE49-F238E27FC236}">
              <a16:creationId xmlns:a16="http://schemas.microsoft.com/office/drawing/2014/main" id="{A1FC046C-9BA2-74CC-C92B-E7F8F83F9642}"/>
            </a:ext>
          </a:extLst>
        </xdr:cNvPr>
        <xdr:cNvPicPr>
          <a:picLocks noChangeAspect="1"/>
        </xdr:cNvPicPr>
      </xdr:nvPicPr>
      <xdr:blipFill>
        <a:blip xmlns:r="http://schemas.openxmlformats.org/officeDocument/2006/relationships" r:embed="rId251"/>
        <a:stretch>
          <a:fillRect/>
        </a:stretch>
      </xdr:blipFill>
      <xdr:spPr>
        <a:xfrm>
          <a:off x="101035" y="212646381"/>
          <a:ext cx="2065844" cy="3105889"/>
        </a:xfrm>
        <a:prstGeom prst="rect">
          <a:avLst/>
        </a:prstGeom>
      </xdr:spPr>
    </xdr:pic>
    <xdr:clientData/>
  </xdr:twoCellAnchor>
  <xdr:twoCellAnchor editAs="oneCell">
    <xdr:from>
      <xdr:col>2</xdr:col>
      <xdr:colOff>96761</xdr:colOff>
      <xdr:row>1056</xdr:row>
      <xdr:rowOff>229809</xdr:rowOff>
    </xdr:from>
    <xdr:to>
      <xdr:col>6</xdr:col>
      <xdr:colOff>409250</xdr:colOff>
      <xdr:row>1066</xdr:row>
      <xdr:rowOff>254000</xdr:rowOff>
    </xdr:to>
    <xdr:pic>
      <xdr:nvPicPr>
        <xdr:cNvPr id="54" name="Kép 53">
          <a:extLst>
            <a:ext uri="{FF2B5EF4-FFF2-40B4-BE49-F238E27FC236}">
              <a16:creationId xmlns:a16="http://schemas.microsoft.com/office/drawing/2014/main" id="{C09AD0D6-39D6-4F1A-B5BF-9EC91E99B752}"/>
            </a:ext>
          </a:extLst>
        </xdr:cNvPr>
        <xdr:cNvPicPr>
          <a:picLocks noChangeAspect="1"/>
        </xdr:cNvPicPr>
      </xdr:nvPicPr>
      <xdr:blipFill rotWithShape="1">
        <a:blip xmlns:r="http://schemas.openxmlformats.org/officeDocument/2006/relationships" r:embed="rId252" cstate="print">
          <a:extLst>
            <a:ext uri="{28A0092B-C50C-407E-A947-70E740481C1C}">
              <a14:useLocalDpi xmlns:a14="http://schemas.microsoft.com/office/drawing/2010/main" val="0"/>
            </a:ext>
          </a:extLst>
        </a:blip>
        <a:srcRect l="10539" t="8681" r="12593" b="3816"/>
        <a:stretch/>
      </xdr:blipFill>
      <xdr:spPr>
        <a:xfrm>
          <a:off x="3072190" y="221899238"/>
          <a:ext cx="1741716" cy="3048000"/>
        </a:xfrm>
        <a:prstGeom prst="rect">
          <a:avLst/>
        </a:prstGeom>
      </xdr:spPr>
    </xdr:pic>
    <xdr:clientData/>
  </xdr:twoCellAnchor>
  <xdr:twoCellAnchor>
    <xdr:from>
      <xdr:col>8</xdr:col>
      <xdr:colOff>95250</xdr:colOff>
      <xdr:row>1065</xdr:row>
      <xdr:rowOff>581025</xdr:rowOff>
    </xdr:from>
    <xdr:to>
      <xdr:col>8</xdr:col>
      <xdr:colOff>609600</xdr:colOff>
      <xdr:row>1065</xdr:row>
      <xdr:rowOff>581025</xdr:rowOff>
    </xdr:to>
    <xdr:pic>
      <xdr:nvPicPr>
        <xdr:cNvPr id="55" name="Kép 10">
          <a:extLst>
            <a:ext uri="{FF2B5EF4-FFF2-40B4-BE49-F238E27FC236}">
              <a16:creationId xmlns:a16="http://schemas.microsoft.com/office/drawing/2014/main" id="{22C74078-12FB-43F2-A8A4-B74E83AFAD79}"/>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22468994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1065</xdr:row>
      <xdr:rowOff>581025</xdr:rowOff>
    </xdr:from>
    <xdr:to>
      <xdr:col>8</xdr:col>
      <xdr:colOff>609600</xdr:colOff>
      <xdr:row>1065</xdr:row>
      <xdr:rowOff>581025</xdr:rowOff>
    </xdr:to>
    <xdr:pic>
      <xdr:nvPicPr>
        <xdr:cNvPr id="56" name="Kép 55">
          <a:extLst>
            <a:ext uri="{FF2B5EF4-FFF2-40B4-BE49-F238E27FC236}">
              <a16:creationId xmlns:a16="http://schemas.microsoft.com/office/drawing/2014/main" id="{B4E53964-C2B0-4C0E-8966-CB91499D5293}"/>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22468994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1065</xdr:row>
      <xdr:rowOff>581025</xdr:rowOff>
    </xdr:from>
    <xdr:to>
      <xdr:col>8</xdr:col>
      <xdr:colOff>609600</xdr:colOff>
      <xdr:row>1065</xdr:row>
      <xdr:rowOff>581025</xdr:rowOff>
    </xdr:to>
    <xdr:pic>
      <xdr:nvPicPr>
        <xdr:cNvPr id="57" name="Kép 10">
          <a:extLst>
            <a:ext uri="{FF2B5EF4-FFF2-40B4-BE49-F238E27FC236}">
              <a16:creationId xmlns:a16="http://schemas.microsoft.com/office/drawing/2014/main" id="{2A0BFABD-9030-4620-933F-8EB9A33F5115}"/>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22468994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1065</xdr:row>
      <xdr:rowOff>581025</xdr:rowOff>
    </xdr:from>
    <xdr:to>
      <xdr:col>8</xdr:col>
      <xdr:colOff>609600</xdr:colOff>
      <xdr:row>1065</xdr:row>
      <xdr:rowOff>581025</xdr:rowOff>
    </xdr:to>
    <xdr:pic>
      <xdr:nvPicPr>
        <xdr:cNvPr id="58" name="Kép 10">
          <a:extLst>
            <a:ext uri="{FF2B5EF4-FFF2-40B4-BE49-F238E27FC236}">
              <a16:creationId xmlns:a16="http://schemas.microsoft.com/office/drawing/2014/main" id="{E1D9FE14-202C-49DA-A632-9E4A4D7B6EA7}"/>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22468994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1065</xdr:row>
      <xdr:rowOff>581025</xdr:rowOff>
    </xdr:from>
    <xdr:ext cx="514350" cy="0"/>
    <xdr:pic>
      <xdr:nvPicPr>
        <xdr:cNvPr id="59" name="Kép 10">
          <a:extLst>
            <a:ext uri="{FF2B5EF4-FFF2-40B4-BE49-F238E27FC236}">
              <a16:creationId xmlns:a16="http://schemas.microsoft.com/office/drawing/2014/main" id="{7391DF5F-9A21-498B-9242-F7489947D001}"/>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22468994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1065</xdr:row>
      <xdr:rowOff>581025</xdr:rowOff>
    </xdr:from>
    <xdr:ext cx="514350" cy="0"/>
    <xdr:pic>
      <xdr:nvPicPr>
        <xdr:cNvPr id="60" name="Kép 59">
          <a:extLst>
            <a:ext uri="{FF2B5EF4-FFF2-40B4-BE49-F238E27FC236}">
              <a16:creationId xmlns:a16="http://schemas.microsoft.com/office/drawing/2014/main" id="{85611C0A-49AB-4C94-BE77-EEA4EC2BEA55}"/>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22468994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1065</xdr:row>
      <xdr:rowOff>581025</xdr:rowOff>
    </xdr:from>
    <xdr:ext cx="514350" cy="0"/>
    <xdr:pic>
      <xdr:nvPicPr>
        <xdr:cNvPr id="62" name="Kép 10">
          <a:extLst>
            <a:ext uri="{FF2B5EF4-FFF2-40B4-BE49-F238E27FC236}">
              <a16:creationId xmlns:a16="http://schemas.microsoft.com/office/drawing/2014/main" id="{A558402C-628D-4F5F-96B2-89B3917A9F37}"/>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22468994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1065</xdr:row>
      <xdr:rowOff>581025</xdr:rowOff>
    </xdr:from>
    <xdr:ext cx="514350" cy="0"/>
    <xdr:pic>
      <xdr:nvPicPr>
        <xdr:cNvPr id="63" name="Kép 62">
          <a:extLst>
            <a:ext uri="{FF2B5EF4-FFF2-40B4-BE49-F238E27FC236}">
              <a16:creationId xmlns:a16="http://schemas.microsoft.com/office/drawing/2014/main" id="{6DEAF146-0BA6-44C1-817A-784DFDC7E38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95250" y="22468994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8</xdr:col>
      <xdr:colOff>96761</xdr:colOff>
      <xdr:row>1056</xdr:row>
      <xdr:rowOff>279572</xdr:rowOff>
    </xdr:from>
    <xdr:to>
      <xdr:col>8</xdr:col>
      <xdr:colOff>2044095</xdr:colOff>
      <xdr:row>1066</xdr:row>
      <xdr:rowOff>266095</xdr:rowOff>
    </xdr:to>
    <xdr:pic>
      <xdr:nvPicPr>
        <xdr:cNvPr id="487" name="Kép 486">
          <a:extLst>
            <a:ext uri="{FF2B5EF4-FFF2-40B4-BE49-F238E27FC236}">
              <a16:creationId xmlns:a16="http://schemas.microsoft.com/office/drawing/2014/main" id="{7E80864B-F91D-44D3-A0C7-E1D1AE777B19}"/>
            </a:ext>
          </a:extLst>
        </xdr:cNvPr>
        <xdr:cNvPicPr>
          <a:picLocks noChangeAspect="1"/>
        </xdr:cNvPicPr>
      </xdr:nvPicPr>
      <xdr:blipFill rotWithShape="1">
        <a:blip xmlns:r="http://schemas.openxmlformats.org/officeDocument/2006/relationships" r:embed="rId253" cstate="print">
          <a:extLst>
            <a:ext uri="{28A0092B-C50C-407E-A947-70E740481C1C}">
              <a14:useLocalDpi xmlns:a14="http://schemas.microsoft.com/office/drawing/2010/main" val="0"/>
            </a:ext>
          </a:extLst>
        </a:blip>
        <a:srcRect l="9316" t="17017" r="12423" b="4056"/>
        <a:stretch/>
      </xdr:blipFill>
      <xdr:spPr>
        <a:xfrm>
          <a:off x="5128380" y="221949001"/>
          <a:ext cx="1947334" cy="3010332"/>
        </a:xfrm>
        <a:prstGeom prst="rect">
          <a:avLst/>
        </a:prstGeom>
      </xdr:spPr>
    </xdr:pic>
    <xdr:clientData/>
  </xdr:twoCellAnchor>
  <xdr:twoCellAnchor editAs="oneCell">
    <xdr:from>
      <xdr:col>10</xdr:col>
      <xdr:colOff>72570</xdr:colOff>
      <xdr:row>1057</xdr:row>
      <xdr:rowOff>24190</xdr:rowOff>
    </xdr:from>
    <xdr:to>
      <xdr:col>15</xdr:col>
      <xdr:colOff>2528</xdr:colOff>
      <xdr:row>1066</xdr:row>
      <xdr:rowOff>248666</xdr:rowOff>
    </xdr:to>
    <xdr:pic>
      <xdr:nvPicPr>
        <xdr:cNvPr id="542" name="Kép 541">
          <a:extLst>
            <a:ext uri="{FF2B5EF4-FFF2-40B4-BE49-F238E27FC236}">
              <a16:creationId xmlns:a16="http://schemas.microsoft.com/office/drawing/2014/main" id="{D98EF691-FB99-4464-BB3C-EC6B3F2EBEAB}"/>
            </a:ext>
          </a:extLst>
        </xdr:cNvPr>
        <xdr:cNvPicPr>
          <a:picLocks noChangeAspect="1"/>
        </xdr:cNvPicPr>
      </xdr:nvPicPr>
      <xdr:blipFill rotWithShape="1">
        <a:blip xmlns:r="http://schemas.openxmlformats.org/officeDocument/2006/relationships" r:embed="rId254" cstate="print">
          <a:extLst>
            <a:ext uri="{28A0092B-C50C-407E-A947-70E740481C1C}">
              <a14:useLocalDpi xmlns:a14="http://schemas.microsoft.com/office/drawing/2010/main" val="0"/>
            </a:ext>
          </a:extLst>
        </a:blip>
        <a:srcRect l="11848" t="21902" r="12705"/>
        <a:stretch/>
      </xdr:blipFill>
      <xdr:spPr>
        <a:xfrm>
          <a:off x="8079618" y="221996000"/>
          <a:ext cx="1851144" cy="2945905"/>
        </a:xfrm>
        <a:prstGeom prst="rect">
          <a:avLst/>
        </a:prstGeom>
      </xdr:spPr>
    </xdr:pic>
    <xdr:clientData/>
  </xdr:twoCellAnchor>
  <xdr:twoCellAnchor editAs="oneCell">
    <xdr:from>
      <xdr:col>0</xdr:col>
      <xdr:colOff>319940</xdr:colOff>
      <xdr:row>494</xdr:row>
      <xdr:rowOff>161942</xdr:rowOff>
    </xdr:from>
    <xdr:to>
      <xdr:col>0</xdr:col>
      <xdr:colOff>1839587</xdr:colOff>
      <xdr:row>500</xdr:row>
      <xdr:rowOff>1642746</xdr:rowOff>
    </xdr:to>
    <xdr:pic>
      <xdr:nvPicPr>
        <xdr:cNvPr id="457" name="Kép 456">
          <a:extLst>
            <a:ext uri="{FF2B5EF4-FFF2-40B4-BE49-F238E27FC236}">
              <a16:creationId xmlns:a16="http://schemas.microsoft.com/office/drawing/2014/main" id="{C3DF8E3D-47D2-4537-BBC0-3E55903E125D}"/>
            </a:ext>
          </a:extLst>
        </xdr:cNvPr>
        <xdr:cNvPicPr>
          <a:picLocks noChangeAspect="1"/>
        </xdr:cNvPicPr>
      </xdr:nvPicPr>
      <xdr:blipFill rotWithShape="1">
        <a:blip xmlns:r="http://schemas.openxmlformats.org/officeDocument/2006/relationships" r:embed="rId255" cstate="print">
          <a:extLst>
            <a:ext uri="{28A0092B-C50C-407E-A947-70E740481C1C}">
              <a14:useLocalDpi xmlns:a14="http://schemas.microsoft.com/office/drawing/2010/main" val="0"/>
            </a:ext>
          </a:extLst>
        </a:blip>
        <a:srcRect l="14011" t="20075" r="14929" b="2402"/>
        <a:stretch/>
      </xdr:blipFill>
      <xdr:spPr>
        <a:xfrm>
          <a:off x="319940" y="121305831"/>
          <a:ext cx="1519647" cy="2562656"/>
        </a:xfrm>
        <a:prstGeom prst="rect">
          <a:avLst/>
        </a:prstGeom>
      </xdr:spPr>
    </xdr:pic>
    <xdr:clientData/>
  </xdr:twoCellAnchor>
  <xdr:twoCellAnchor editAs="oneCell">
    <xdr:from>
      <xdr:col>0</xdr:col>
      <xdr:colOff>913900</xdr:colOff>
      <xdr:row>488</xdr:row>
      <xdr:rowOff>236124</xdr:rowOff>
    </xdr:from>
    <xdr:to>
      <xdr:col>0</xdr:col>
      <xdr:colOff>1844520</xdr:colOff>
      <xdr:row>494</xdr:row>
      <xdr:rowOff>141111</xdr:rowOff>
    </xdr:to>
    <xdr:pic>
      <xdr:nvPicPr>
        <xdr:cNvPr id="494" name="Kép 493">
          <a:extLst>
            <a:ext uri="{FF2B5EF4-FFF2-40B4-BE49-F238E27FC236}">
              <a16:creationId xmlns:a16="http://schemas.microsoft.com/office/drawing/2014/main" id="{741888EF-C4BC-4097-ABC1-88601D50E2A7}"/>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13900" y="120513062"/>
          <a:ext cx="930620" cy="1512331"/>
        </a:xfrm>
        <a:prstGeom prst="rect">
          <a:avLst/>
        </a:prstGeom>
      </xdr:spPr>
    </xdr:pic>
    <xdr:clientData/>
  </xdr:twoCellAnchor>
  <xdr:twoCellAnchor editAs="oneCell">
    <xdr:from>
      <xdr:col>8</xdr:col>
      <xdr:colOff>1345870</xdr:colOff>
      <xdr:row>489</xdr:row>
      <xdr:rowOff>79168</xdr:rowOff>
    </xdr:from>
    <xdr:to>
      <xdr:col>8</xdr:col>
      <xdr:colOff>2041410</xdr:colOff>
      <xdr:row>492</xdr:row>
      <xdr:rowOff>207270</xdr:rowOff>
    </xdr:to>
    <xdr:pic>
      <xdr:nvPicPr>
        <xdr:cNvPr id="550" name="Kép 549">
          <a:extLst>
            <a:ext uri="{FF2B5EF4-FFF2-40B4-BE49-F238E27FC236}">
              <a16:creationId xmlns:a16="http://schemas.microsoft.com/office/drawing/2014/main" id="{3B641C59-FE0A-400A-84E0-2858214BE0B7}"/>
            </a:ext>
          </a:extLst>
        </xdr:cNvPr>
        <xdr:cNvPicPr>
          <a:picLocks noChangeAspect="1"/>
        </xdr:cNvPicPr>
      </xdr:nvPicPr>
      <xdr:blipFill rotWithShape="1">
        <a:blip xmlns:r="http://schemas.openxmlformats.org/officeDocument/2006/relationships" r:embed="rId257"/>
        <a:srcRect l="44743" t="50841" r="42521" b="21382"/>
        <a:stretch/>
      </xdr:blipFill>
      <xdr:spPr>
        <a:xfrm>
          <a:off x="1345870" y="383968"/>
          <a:ext cx="695540" cy="899628"/>
        </a:xfrm>
        <a:prstGeom prst="rect">
          <a:avLst/>
        </a:prstGeom>
      </xdr:spPr>
    </xdr:pic>
    <xdr:clientData/>
  </xdr:twoCellAnchor>
  <xdr:oneCellAnchor>
    <xdr:from>
      <xdr:col>0</xdr:col>
      <xdr:colOff>105103</xdr:colOff>
      <xdr:row>851</xdr:row>
      <xdr:rowOff>107495</xdr:rowOff>
    </xdr:from>
    <xdr:ext cx="1839321" cy="3234916"/>
    <xdr:pic>
      <xdr:nvPicPr>
        <xdr:cNvPr id="556" name="Kép 555">
          <a:extLst>
            <a:ext uri="{FF2B5EF4-FFF2-40B4-BE49-F238E27FC236}">
              <a16:creationId xmlns:a16="http://schemas.microsoft.com/office/drawing/2014/main" id="{5459CFCB-B5C9-4698-BCD8-D8FE8521259B}"/>
            </a:ext>
          </a:extLst>
        </xdr:cNvPr>
        <xdr:cNvPicPr>
          <a:picLocks noChangeAspect="1" noChangeArrowheads="1"/>
        </xdr:cNvPicPr>
      </xdr:nvPicPr>
      <xdr:blipFill>
        <a:blip xmlns:r="http://schemas.openxmlformats.org/officeDocument/2006/relationships" r:embed="rId258" cstate="print">
          <a:extLst>
            <a:ext uri="{28A0092B-C50C-407E-A947-70E740481C1C}">
              <a14:useLocalDpi xmlns:a14="http://schemas.microsoft.com/office/drawing/2010/main" val="0"/>
            </a:ext>
          </a:extLst>
        </a:blip>
        <a:srcRect/>
        <a:stretch>
          <a:fillRect/>
        </a:stretch>
      </xdr:blipFill>
      <xdr:spPr bwMode="auto">
        <a:xfrm>
          <a:off x="105103" y="669470"/>
          <a:ext cx="1839321" cy="32349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160760</xdr:colOff>
      <xdr:row>859</xdr:row>
      <xdr:rowOff>1694548</xdr:rowOff>
    </xdr:from>
    <xdr:ext cx="872564" cy="268464"/>
    <xdr:pic>
      <xdr:nvPicPr>
        <xdr:cNvPr id="557" name="Kép 556">
          <a:extLst>
            <a:ext uri="{FF2B5EF4-FFF2-40B4-BE49-F238E27FC236}">
              <a16:creationId xmlns:a16="http://schemas.microsoft.com/office/drawing/2014/main" id="{C6090BBF-463E-4469-833C-434E448AC5A6}"/>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847495" y="189012077"/>
          <a:ext cx="872564" cy="268464"/>
        </a:xfrm>
        <a:prstGeom prst="rect">
          <a:avLst/>
        </a:prstGeom>
      </xdr:spPr>
    </xdr:pic>
    <xdr:clientData/>
  </xdr:oneCellAnchor>
  <xdr:twoCellAnchor editAs="oneCell">
    <xdr:from>
      <xdr:col>8</xdr:col>
      <xdr:colOff>82315</xdr:colOff>
      <xdr:row>493</xdr:row>
      <xdr:rowOff>246945</xdr:rowOff>
    </xdr:from>
    <xdr:to>
      <xdr:col>8</xdr:col>
      <xdr:colOff>2040230</xdr:colOff>
      <xdr:row>500</xdr:row>
      <xdr:rowOff>1516942</xdr:rowOff>
    </xdr:to>
    <xdr:pic>
      <xdr:nvPicPr>
        <xdr:cNvPr id="561" name="Kép 560">
          <a:extLst>
            <a:ext uri="{FF2B5EF4-FFF2-40B4-BE49-F238E27FC236}">
              <a16:creationId xmlns:a16="http://schemas.microsoft.com/office/drawing/2014/main" id="{021ABA68-A663-63E5-5595-F49EF87F222D}"/>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4974167" y="121132130"/>
          <a:ext cx="1957915" cy="2610554"/>
        </a:xfrm>
        <a:prstGeom prst="rect">
          <a:avLst/>
        </a:prstGeom>
      </xdr:spPr>
    </xdr:pic>
    <xdr:clientData/>
  </xdr:twoCellAnchor>
  <xdr:twoCellAnchor editAs="oneCell">
    <xdr:from>
      <xdr:col>0</xdr:col>
      <xdr:colOff>0</xdr:colOff>
      <xdr:row>488</xdr:row>
      <xdr:rowOff>290061</xdr:rowOff>
    </xdr:from>
    <xdr:to>
      <xdr:col>0</xdr:col>
      <xdr:colOff>1046574</xdr:colOff>
      <xdr:row>494</xdr:row>
      <xdr:rowOff>97992</xdr:rowOff>
    </xdr:to>
    <xdr:pic>
      <xdr:nvPicPr>
        <xdr:cNvPr id="563" name="Kép 562">
          <a:extLst>
            <a:ext uri="{FF2B5EF4-FFF2-40B4-BE49-F238E27FC236}">
              <a16:creationId xmlns:a16="http://schemas.microsoft.com/office/drawing/2014/main" id="{77A99FD8-4063-FC69-C07B-7D853ED518E4}"/>
            </a:ext>
          </a:extLst>
        </xdr:cNvPr>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119846450"/>
          <a:ext cx="1046574" cy="1395432"/>
        </a:xfrm>
        <a:prstGeom prst="rect">
          <a:avLst/>
        </a:prstGeom>
      </xdr:spPr>
    </xdr:pic>
    <xdr:clientData/>
  </xdr:twoCellAnchor>
  <xdr:twoCellAnchor editAs="oneCell">
    <xdr:from>
      <xdr:col>24</xdr:col>
      <xdr:colOff>1296690</xdr:colOff>
      <xdr:row>836</xdr:row>
      <xdr:rowOff>272776</xdr:rowOff>
    </xdr:from>
    <xdr:to>
      <xdr:col>24</xdr:col>
      <xdr:colOff>2034352</xdr:colOff>
      <xdr:row>842</xdr:row>
      <xdr:rowOff>105832</xdr:rowOff>
    </xdr:to>
    <xdr:pic>
      <xdr:nvPicPr>
        <xdr:cNvPr id="53" name="Kép 52">
          <a:extLst>
            <a:ext uri="{FF2B5EF4-FFF2-40B4-BE49-F238E27FC236}">
              <a16:creationId xmlns:a16="http://schemas.microsoft.com/office/drawing/2014/main" id="{223C1715-EA37-9BDD-B3CA-1BF042A1A026}"/>
            </a:ext>
          </a:extLst>
        </xdr:cNvPr>
        <xdr:cNvPicPr>
          <a:picLocks noChangeAspect="1"/>
        </xdr:cNvPicPr>
      </xdr:nvPicPr>
      <xdr:blipFill>
        <a:blip xmlns:r="http://schemas.openxmlformats.org/officeDocument/2006/relationships" r:embed="rId261"/>
        <a:stretch>
          <a:fillRect/>
        </a:stretch>
      </xdr:blipFill>
      <xdr:spPr>
        <a:xfrm>
          <a:off x="15984005" y="182811757"/>
          <a:ext cx="737662" cy="1326483"/>
        </a:xfrm>
        <a:prstGeom prst="rect">
          <a:avLst/>
        </a:prstGeom>
      </xdr:spPr>
    </xdr:pic>
    <xdr:clientData/>
  </xdr:twoCellAnchor>
  <xdr:twoCellAnchor editAs="oneCell">
    <xdr:from>
      <xdr:col>8</xdr:col>
      <xdr:colOff>209550</xdr:colOff>
      <xdr:row>850</xdr:row>
      <xdr:rowOff>124856</xdr:rowOff>
    </xdr:from>
    <xdr:to>
      <xdr:col>8</xdr:col>
      <xdr:colOff>859291</xdr:colOff>
      <xdr:row>854</xdr:row>
      <xdr:rowOff>47626</xdr:rowOff>
    </xdr:to>
    <xdr:pic>
      <xdr:nvPicPr>
        <xdr:cNvPr id="543" name="Kép 542">
          <a:extLst>
            <a:ext uri="{FF2B5EF4-FFF2-40B4-BE49-F238E27FC236}">
              <a16:creationId xmlns:a16="http://schemas.microsoft.com/office/drawing/2014/main" id="{5803D6C3-0F01-40D2-83EB-59B7D7C9E30B}"/>
            </a:ext>
          </a:extLst>
        </xdr:cNvPr>
        <xdr:cNvPicPr>
          <a:picLocks noChangeAspect="1"/>
        </xdr:cNvPicPr>
      </xdr:nvPicPr>
      <xdr:blipFill rotWithShape="1">
        <a:blip xmlns:r="http://schemas.openxmlformats.org/officeDocument/2006/relationships" r:embed="rId262" cstate="print">
          <a:extLst>
            <a:ext uri="{28A0092B-C50C-407E-A947-70E740481C1C}">
              <a14:useLocalDpi xmlns:a14="http://schemas.microsoft.com/office/drawing/2010/main" val="0"/>
            </a:ext>
          </a:extLst>
        </a:blip>
        <a:srcRect l="16197" t="22453" r="13488" b="8902"/>
        <a:stretch>
          <a:fillRect/>
        </a:stretch>
      </xdr:blipFill>
      <xdr:spPr>
        <a:xfrm>
          <a:off x="209550" y="429656"/>
          <a:ext cx="649741" cy="951470"/>
        </a:xfrm>
        <a:prstGeom prst="rect">
          <a:avLst/>
        </a:prstGeom>
      </xdr:spPr>
    </xdr:pic>
    <xdr:clientData/>
  </xdr:twoCellAnchor>
  <xdr:twoCellAnchor editAs="oneCell">
    <xdr:from>
      <xdr:col>8</xdr:col>
      <xdr:colOff>95250</xdr:colOff>
      <xdr:row>854</xdr:row>
      <xdr:rowOff>51458</xdr:rowOff>
    </xdr:from>
    <xdr:to>
      <xdr:col>8</xdr:col>
      <xdr:colOff>1959142</xdr:colOff>
      <xdr:row>860</xdr:row>
      <xdr:rowOff>251809</xdr:rowOff>
    </xdr:to>
    <xdr:pic>
      <xdr:nvPicPr>
        <xdr:cNvPr id="558" name="Kép 557">
          <a:extLst>
            <a:ext uri="{FF2B5EF4-FFF2-40B4-BE49-F238E27FC236}">
              <a16:creationId xmlns:a16="http://schemas.microsoft.com/office/drawing/2014/main" id="{CC23E647-74A8-4D23-880C-0716BD7F81E9}"/>
            </a:ext>
          </a:extLst>
        </xdr:cNvPr>
        <xdr:cNvPicPr>
          <a:picLocks noChangeAspect="1"/>
        </xdr:cNvPicPr>
      </xdr:nvPicPr>
      <xdr:blipFill rotWithShape="1">
        <a:blip xmlns:r="http://schemas.openxmlformats.org/officeDocument/2006/relationships" r:embed="rId263" cstate="print">
          <a:extLst>
            <a:ext uri="{28A0092B-C50C-407E-A947-70E740481C1C}">
              <a14:useLocalDpi xmlns:a14="http://schemas.microsoft.com/office/drawing/2010/main" val="0"/>
            </a:ext>
          </a:extLst>
        </a:blip>
        <a:srcRect l="12919" t="15990" r="15112" b="13880"/>
        <a:stretch>
          <a:fillRect/>
        </a:stretch>
      </xdr:blipFill>
      <xdr:spPr>
        <a:xfrm>
          <a:off x="4989129" y="187266975"/>
          <a:ext cx="1863892" cy="2729404"/>
        </a:xfrm>
        <a:prstGeom prst="rect">
          <a:avLst/>
        </a:prstGeom>
      </xdr:spPr>
    </xdr:pic>
    <xdr:clientData/>
  </xdr:twoCellAnchor>
  <xdr:twoCellAnchor editAs="oneCell">
    <xdr:from>
      <xdr:col>8</xdr:col>
      <xdr:colOff>1164981</xdr:colOff>
      <xdr:row>850</xdr:row>
      <xdr:rowOff>80595</xdr:rowOff>
    </xdr:from>
    <xdr:to>
      <xdr:col>8</xdr:col>
      <xdr:colOff>2005909</xdr:colOff>
      <xdr:row>855</xdr:row>
      <xdr:rowOff>119427</xdr:rowOff>
    </xdr:to>
    <xdr:pic>
      <xdr:nvPicPr>
        <xdr:cNvPr id="559" name="Kép 558">
          <a:extLst>
            <a:ext uri="{FF2B5EF4-FFF2-40B4-BE49-F238E27FC236}">
              <a16:creationId xmlns:a16="http://schemas.microsoft.com/office/drawing/2014/main" id="{1FF1E1A1-AC63-472F-950C-846D2A618473}"/>
            </a:ext>
          </a:extLst>
        </xdr:cNvPr>
        <xdr:cNvPicPr>
          <a:picLocks noChangeAspect="1"/>
        </xdr:cNvPicPr>
      </xdr:nvPicPr>
      <xdr:blipFill rotWithShape="1">
        <a:blip xmlns:r="http://schemas.openxmlformats.org/officeDocument/2006/relationships" r:embed="rId264" cstate="print">
          <a:extLst>
            <a:ext uri="{28A0092B-C50C-407E-A947-70E740481C1C}">
              <a14:useLocalDpi xmlns:a14="http://schemas.microsoft.com/office/drawing/2010/main" val="0"/>
            </a:ext>
          </a:extLst>
        </a:blip>
        <a:srcRect l="18213" t="25938" r="15574" b="9440"/>
        <a:stretch>
          <a:fillRect/>
        </a:stretch>
      </xdr:blipFill>
      <xdr:spPr>
        <a:xfrm>
          <a:off x="1164981" y="385395"/>
          <a:ext cx="840928" cy="1229459"/>
        </a:xfrm>
        <a:prstGeom prst="rect">
          <a:avLst/>
        </a:prstGeom>
      </xdr:spPr>
    </xdr:pic>
    <xdr:clientData/>
  </xdr:twoCellAnchor>
  <xdr:twoCellAnchor editAs="oneCell">
    <xdr:from>
      <xdr:col>16</xdr:col>
      <xdr:colOff>18493</xdr:colOff>
      <xdr:row>491</xdr:row>
      <xdr:rowOff>22515</xdr:rowOff>
    </xdr:from>
    <xdr:to>
      <xdr:col>16</xdr:col>
      <xdr:colOff>2034152</xdr:colOff>
      <xdr:row>500</xdr:row>
      <xdr:rowOff>1023633</xdr:rowOff>
    </xdr:to>
    <xdr:pic>
      <xdr:nvPicPr>
        <xdr:cNvPr id="562" name="图片 5">
          <a:extLst>
            <a:ext uri="{FF2B5EF4-FFF2-40B4-BE49-F238E27FC236}">
              <a16:creationId xmlns:a16="http://schemas.microsoft.com/office/drawing/2014/main" id="{279C555A-B99B-4B8D-8FCD-05253105CF89}"/>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rcRect/>
        <a:stretch>
          <a:fillRect/>
        </a:stretch>
      </xdr:blipFill>
      <xdr:spPr bwMode="auto">
        <a:xfrm>
          <a:off x="9737222" y="119876074"/>
          <a:ext cx="2015659" cy="2841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16</xdr:col>
      <xdr:colOff>109484</xdr:colOff>
      <xdr:row>850</xdr:row>
      <xdr:rowOff>210050</xdr:rowOff>
    </xdr:from>
    <xdr:to>
      <xdr:col>16</xdr:col>
      <xdr:colOff>1970690</xdr:colOff>
      <xdr:row>860</xdr:row>
      <xdr:rowOff>66070</xdr:rowOff>
    </xdr:to>
    <xdr:pic>
      <xdr:nvPicPr>
        <xdr:cNvPr id="560" name="Kép 559">
          <a:extLst>
            <a:ext uri="{FF2B5EF4-FFF2-40B4-BE49-F238E27FC236}">
              <a16:creationId xmlns:a16="http://schemas.microsoft.com/office/drawing/2014/main" id="{E85563BB-35BE-4871-B7FA-C2445DFCC60B}"/>
            </a:ext>
          </a:extLst>
        </xdr:cNvPr>
        <xdr:cNvPicPr>
          <a:picLocks noChangeAspect="1"/>
        </xdr:cNvPicPr>
      </xdr:nvPicPr>
      <xdr:blipFill rotWithShape="1">
        <a:blip xmlns:r="http://schemas.openxmlformats.org/officeDocument/2006/relationships" r:embed="rId266" cstate="print">
          <a:extLst>
            <a:ext uri="{28A0092B-C50C-407E-A947-70E740481C1C}">
              <a14:useLocalDpi xmlns:a14="http://schemas.microsoft.com/office/drawing/2010/main" val="0"/>
            </a:ext>
          </a:extLst>
        </a:blip>
        <a:srcRect l="13740" r="13450"/>
        <a:stretch>
          <a:fillRect/>
        </a:stretch>
      </xdr:blipFill>
      <xdr:spPr>
        <a:xfrm>
          <a:off x="9864398" y="186418326"/>
          <a:ext cx="1861206" cy="3392314"/>
        </a:xfrm>
        <a:prstGeom prst="rect">
          <a:avLst/>
        </a:prstGeom>
      </xdr:spPr>
    </xdr:pic>
    <xdr:clientData/>
  </xdr:twoCellAnchor>
  <xdr:twoCellAnchor editAs="oneCell">
    <xdr:from>
      <xdr:col>8</xdr:col>
      <xdr:colOff>65689</xdr:colOff>
      <xdr:row>1017</xdr:row>
      <xdr:rowOff>197069</xdr:rowOff>
    </xdr:from>
    <xdr:to>
      <xdr:col>8</xdr:col>
      <xdr:colOff>2038946</xdr:colOff>
      <xdr:row>1025</xdr:row>
      <xdr:rowOff>21897</xdr:rowOff>
    </xdr:to>
    <xdr:pic>
      <xdr:nvPicPr>
        <xdr:cNvPr id="565" name="Kép 564">
          <a:extLst>
            <a:ext uri="{FF2B5EF4-FFF2-40B4-BE49-F238E27FC236}">
              <a16:creationId xmlns:a16="http://schemas.microsoft.com/office/drawing/2014/main" id="{EE009810-4B46-4A7F-DFA0-F96A898EAF45}"/>
            </a:ext>
          </a:extLst>
        </xdr:cNvPr>
        <xdr:cNvPicPr>
          <a:picLocks noChangeAspect="1"/>
        </xdr:cNvPicPr>
      </xdr:nvPicPr>
      <xdr:blipFill rotWithShape="1">
        <a:blip xmlns:r="http://schemas.openxmlformats.org/officeDocument/2006/relationships" r:embed="rId267" cstate="print">
          <a:extLst>
            <a:ext uri="{28A0092B-C50C-407E-A947-70E740481C1C}">
              <a14:useLocalDpi xmlns:a14="http://schemas.microsoft.com/office/drawing/2010/main" val="0"/>
            </a:ext>
          </a:extLst>
        </a:blip>
        <a:srcRect l="5433" t="3761" r="5956"/>
        <a:stretch>
          <a:fillRect/>
        </a:stretch>
      </xdr:blipFill>
      <xdr:spPr>
        <a:xfrm>
          <a:off x="4959568" y="218472845"/>
          <a:ext cx="1973257" cy="2857500"/>
        </a:xfrm>
        <a:prstGeom prst="rect">
          <a:avLst/>
        </a:prstGeom>
      </xdr:spPr>
    </xdr:pic>
    <xdr:clientData/>
  </xdr:twoCellAnchor>
  <xdr:twoCellAnchor editAs="oneCell">
    <xdr:from>
      <xdr:col>8</xdr:col>
      <xdr:colOff>1248001</xdr:colOff>
      <xdr:row>746</xdr:row>
      <xdr:rowOff>155500</xdr:rowOff>
    </xdr:from>
    <xdr:to>
      <xdr:col>8</xdr:col>
      <xdr:colOff>2000049</xdr:colOff>
      <xdr:row>753</xdr:row>
      <xdr:rowOff>95249</xdr:rowOff>
    </xdr:to>
    <xdr:pic>
      <xdr:nvPicPr>
        <xdr:cNvPr id="566" name="Kép 565">
          <a:extLst>
            <a:ext uri="{FF2B5EF4-FFF2-40B4-BE49-F238E27FC236}">
              <a16:creationId xmlns:a16="http://schemas.microsoft.com/office/drawing/2014/main" id="{7149F115-90E0-FBEA-C404-E912696DDF51}"/>
            </a:ext>
          </a:extLst>
        </xdr:cNvPr>
        <xdr:cNvPicPr>
          <a:picLocks noChangeAspect="1"/>
        </xdr:cNvPicPr>
      </xdr:nvPicPr>
      <xdr:blipFill rotWithShape="1">
        <a:blip xmlns:r="http://schemas.openxmlformats.org/officeDocument/2006/relationships" r:embed="rId268" cstate="print">
          <a:extLst>
            <a:ext uri="{28A0092B-C50C-407E-A947-70E740481C1C}">
              <a14:useLocalDpi xmlns:a14="http://schemas.microsoft.com/office/drawing/2010/main" val="0"/>
            </a:ext>
          </a:extLst>
        </a:blip>
        <a:srcRect l="16162" r="14702"/>
        <a:stretch>
          <a:fillRect/>
        </a:stretch>
      </xdr:blipFill>
      <xdr:spPr>
        <a:xfrm>
          <a:off x="6153376" y="161449469"/>
          <a:ext cx="752048" cy="1487562"/>
        </a:xfrm>
        <a:prstGeom prst="rect">
          <a:avLst/>
        </a:prstGeom>
      </xdr:spPr>
    </xdr:pic>
    <xdr:clientData/>
  </xdr:twoCellAnchor>
  <xdr:twoCellAnchor editAs="oneCell">
    <xdr:from>
      <xdr:col>24</xdr:col>
      <xdr:colOff>86591</xdr:colOff>
      <xdr:row>3</xdr:row>
      <xdr:rowOff>32472</xdr:rowOff>
    </xdr:from>
    <xdr:to>
      <xdr:col>24</xdr:col>
      <xdr:colOff>569642</xdr:colOff>
      <xdr:row>5</xdr:row>
      <xdr:rowOff>5425</xdr:rowOff>
    </xdr:to>
    <xdr:pic>
      <xdr:nvPicPr>
        <xdr:cNvPr id="32" name="Kép 31">
          <a:extLst>
            <a:ext uri="{FF2B5EF4-FFF2-40B4-BE49-F238E27FC236}">
              <a16:creationId xmlns:a16="http://schemas.microsoft.com/office/drawing/2014/main" id="{31D59780-60C2-4230-9FCB-0449DE1F71C4}"/>
            </a:ext>
          </a:extLst>
        </xdr:cNvPr>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14785398" y="963324"/>
          <a:ext cx="483051" cy="481675"/>
        </a:xfrm>
        <a:prstGeom prst="rect">
          <a:avLst/>
        </a:prstGeom>
      </xdr:spPr>
    </xdr:pic>
    <xdr:clientData/>
  </xdr:twoCellAnchor>
  <xdr:twoCellAnchor editAs="oneCell">
    <xdr:from>
      <xdr:col>16</xdr:col>
      <xdr:colOff>1569461</xdr:colOff>
      <xdr:row>16</xdr:row>
      <xdr:rowOff>0</xdr:rowOff>
    </xdr:from>
    <xdr:to>
      <xdr:col>16</xdr:col>
      <xdr:colOff>2052512</xdr:colOff>
      <xdr:row>17</xdr:row>
      <xdr:rowOff>221902</xdr:rowOff>
    </xdr:to>
    <xdr:pic>
      <xdr:nvPicPr>
        <xdr:cNvPr id="564" name="Kép 563">
          <a:extLst>
            <a:ext uri="{FF2B5EF4-FFF2-40B4-BE49-F238E27FC236}">
              <a16:creationId xmlns:a16="http://schemas.microsoft.com/office/drawing/2014/main" id="{B727F71E-B399-448E-8649-4A6FE14B1EA3}"/>
            </a:ext>
          </a:extLst>
        </xdr:cNvPr>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11321762" y="5336165"/>
          <a:ext cx="483051" cy="481675"/>
        </a:xfrm>
        <a:prstGeom prst="rect">
          <a:avLst/>
        </a:prstGeom>
      </xdr:spPr>
    </xdr:pic>
    <xdr:clientData/>
  </xdr:twoCellAnchor>
  <xdr:twoCellAnchor editAs="oneCell">
    <xdr:from>
      <xdr:col>8</xdr:col>
      <xdr:colOff>81396</xdr:colOff>
      <xdr:row>17</xdr:row>
      <xdr:rowOff>121396</xdr:rowOff>
    </xdr:from>
    <xdr:to>
      <xdr:col>8</xdr:col>
      <xdr:colOff>564447</xdr:colOff>
      <xdr:row>19</xdr:row>
      <xdr:rowOff>83526</xdr:rowOff>
    </xdr:to>
    <xdr:pic>
      <xdr:nvPicPr>
        <xdr:cNvPr id="567" name="Kép 566">
          <a:extLst>
            <a:ext uri="{FF2B5EF4-FFF2-40B4-BE49-F238E27FC236}">
              <a16:creationId xmlns:a16="http://schemas.microsoft.com/office/drawing/2014/main" id="{620FFFA2-09C2-470C-AA1C-9BB0150CB1C6}"/>
            </a:ext>
          </a:extLst>
        </xdr:cNvPr>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4973782" y="5717334"/>
          <a:ext cx="483051" cy="481675"/>
        </a:xfrm>
        <a:prstGeom prst="rect">
          <a:avLst/>
        </a:prstGeom>
      </xdr:spPr>
    </xdr:pic>
    <xdr:clientData/>
  </xdr:twoCellAnchor>
  <xdr:twoCellAnchor editAs="oneCell">
    <xdr:from>
      <xdr:col>8</xdr:col>
      <xdr:colOff>1515341</xdr:colOff>
      <xdr:row>28</xdr:row>
      <xdr:rowOff>173182</xdr:rowOff>
    </xdr:from>
    <xdr:to>
      <xdr:col>8</xdr:col>
      <xdr:colOff>1998392</xdr:colOff>
      <xdr:row>30</xdr:row>
      <xdr:rowOff>102840</xdr:rowOff>
    </xdr:to>
    <xdr:pic>
      <xdr:nvPicPr>
        <xdr:cNvPr id="131" name="Kép 130">
          <a:extLst>
            <a:ext uri="{FF2B5EF4-FFF2-40B4-BE49-F238E27FC236}">
              <a16:creationId xmlns:a16="http://schemas.microsoft.com/office/drawing/2014/main" id="{4E5803DD-F924-424C-A039-2045290BAFFF}"/>
            </a:ext>
          </a:extLst>
        </xdr:cNvPr>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6407727" y="9546648"/>
          <a:ext cx="483051" cy="481675"/>
        </a:xfrm>
        <a:prstGeom prst="rect">
          <a:avLst/>
        </a:prstGeom>
      </xdr:spPr>
    </xdr:pic>
    <xdr:clientData/>
  </xdr:twoCellAnchor>
  <xdr:twoCellAnchor editAs="oneCell">
    <xdr:from>
      <xdr:col>0</xdr:col>
      <xdr:colOff>1504517</xdr:colOff>
      <xdr:row>29</xdr:row>
      <xdr:rowOff>34807</xdr:rowOff>
    </xdr:from>
    <xdr:to>
      <xdr:col>0</xdr:col>
      <xdr:colOff>1987568</xdr:colOff>
      <xdr:row>31</xdr:row>
      <xdr:rowOff>2080</xdr:rowOff>
    </xdr:to>
    <xdr:pic>
      <xdr:nvPicPr>
        <xdr:cNvPr id="132" name="Kép 131">
          <a:extLst>
            <a:ext uri="{FF2B5EF4-FFF2-40B4-BE49-F238E27FC236}">
              <a16:creationId xmlns:a16="http://schemas.microsoft.com/office/drawing/2014/main" id="{4CCCB723-3EAA-48C7-822D-5F8C58793CF7}"/>
            </a:ext>
          </a:extLst>
        </xdr:cNvPr>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1504517" y="9700517"/>
          <a:ext cx="483051" cy="481675"/>
        </a:xfrm>
        <a:prstGeom prst="rect">
          <a:avLst/>
        </a:prstGeom>
      </xdr:spPr>
    </xdr:pic>
    <xdr:clientData/>
  </xdr:twoCellAnchor>
  <xdr:twoCellAnchor editAs="oneCell">
    <xdr:from>
      <xdr:col>24</xdr:col>
      <xdr:colOff>1570326</xdr:colOff>
      <xdr:row>15</xdr:row>
      <xdr:rowOff>284622</xdr:rowOff>
    </xdr:from>
    <xdr:to>
      <xdr:col>24</xdr:col>
      <xdr:colOff>2053377</xdr:colOff>
      <xdr:row>17</xdr:row>
      <xdr:rowOff>214279</xdr:rowOff>
    </xdr:to>
    <xdr:pic>
      <xdr:nvPicPr>
        <xdr:cNvPr id="143" name="Kép 142">
          <a:extLst>
            <a:ext uri="{FF2B5EF4-FFF2-40B4-BE49-F238E27FC236}">
              <a16:creationId xmlns:a16="http://schemas.microsoft.com/office/drawing/2014/main" id="{F3DB0F11-3025-49CD-BCA1-9191B97D9DB1}"/>
            </a:ext>
          </a:extLst>
        </xdr:cNvPr>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16269133" y="5328542"/>
          <a:ext cx="483051" cy="481675"/>
        </a:xfrm>
        <a:prstGeom prst="rect">
          <a:avLst/>
        </a:prstGeom>
      </xdr:spPr>
    </xdr:pic>
    <xdr:clientData/>
  </xdr:twoCellAnchor>
  <xdr:twoCellAnchor editAs="oneCell">
    <xdr:from>
      <xdr:col>0</xdr:col>
      <xdr:colOff>1028268</xdr:colOff>
      <xdr:row>15</xdr:row>
      <xdr:rowOff>259773</xdr:rowOff>
    </xdr:from>
    <xdr:to>
      <xdr:col>0</xdr:col>
      <xdr:colOff>1511319</xdr:colOff>
      <xdr:row>17</xdr:row>
      <xdr:rowOff>189430</xdr:rowOff>
    </xdr:to>
    <xdr:pic>
      <xdr:nvPicPr>
        <xdr:cNvPr id="146" name="Kép 145">
          <a:extLst>
            <a:ext uri="{FF2B5EF4-FFF2-40B4-BE49-F238E27FC236}">
              <a16:creationId xmlns:a16="http://schemas.microsoft.com/office/drawing/2014/main" id="{22375A0A-4EAB-48AA-BE85-3045BBC0D462}"/>
            </a:ext>
          </a:extLst>
        </xdr:cNvPr>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1028268" y="5303693"/>
          <a:ext cx="483051" cy="481675"/>
        </a:xfrm>
        <a:prstGeom prst="rect">
          <a:avLst/>
        </a:prstGeom>
      </xdr:spPr>
    </xdr:pic>
    <xdr:clientData/>
  </xdr:twoCellAnchor>
  <xdr:twoCellAnchor editAs="oneCell">
    <xdr:from>
      <xdr:col>0</xdr:col>
      <xdr:colOff>1536989</xdr:colOff>
      <xdr:row>215</xdr:row>
      <xdr:rowOff>184005</xdr:rowOff>
    </xdr:from>
    <xdr:to>
      <xdr:col>0</xdr:col>
      <xdr:colOff>2016726</xdr:colOff>
      <xdr:row>217</xdr:row>
      <xdr:rowOff>111725</xdr:rowOff>
    </xdr:to>
    <xdr:pic>
      <xdr:nvPicPr>
        <xdr:cNvPr id="149" name="Kép 148">
          <a:extLst>
            <a:ext uri="{FF2B5EF4-FFF2-40B4-BE49-F238E27FC236}">
              <a16:creationId xmlns:a16="http://schemas.microsoft.com/office/drawing/2014/main" id="{72D39DE8-1C2C-4A78-B741-18DE3647BAA4}"/>
            </a:ext>
          </a:extLst>
        </xdr:cNvPr>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1536989" y="45341164"/>
          <a:ext cx="479737" cy="479737"/>
        </a:xfrm>
        <a:prstGeom prst="rect">
          <a:avLst/>
        </a:prstGeom>
      </xdr:spPr>
    </xdr:pic>
    <xdr:clientData/>
  </xdr:twoCellAnchor>
  <xdr:twoCellAnchor editAs="oneCell">
    <xdr:from>
      <xdr:col>8</xdr:col>
      <xdr:colOff>1591107</xdr:colOff>
      <xdr:row>217</xdr:row>
      <xdr:rowOff>32471</xdr:rowOff>
    </xdr:from>
    <xdr:to>
      <xdr:col>8</xdr:col>
      <xdr:colOff>2070844</xdr:colOff>
      <xdr:row>219</xdr:row>
      <xdr:rowOff>624</xdr:rowOff>
    </xdr:to>
    <xdr:pic>
      <xdr:nvPicPr>
        <xdr:cNvPr id="151" name="Kép 150">
          <a:extLst>
            <a:ext uri="{FF2B5EF4-FFF2-40B4-BE49-F238E27FC236}">
              <a16:creationId xmlns:a16="http://schemas.microsoft.com/office/drawing/2014/main" id="{3B1F4230-0FF7-424F-A41B-CFAE94A4D851}"/>
            </a:ext>
          </a:extLst>
        </xdr:cNvPr>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6483493" y="45741647"/>
          <a:ext cx="479737" cy="479737"/>
        </a:xfrm>
        <a:prstGeom prst="rect">
          <a:avLst/>
        </a:prstGeom>
      </xdr:spPr>
    </xdr:pic>
    <xdr:clientData/>
  </xdr:twoCellAnchor>
  <xdr:twoCellAnchor editAs="oneCell">
    <xdr:from>
      <xdr:col>16</xdr:col>
      <xdr:colOff>1623579</xdr:colOff>
      <xdr:row>215</xdr:row>
      <xdr:rowOff>259773</xdr:rowOff>
    </xdr:from>
    <xdr:to>
      <xdr:col>16</xdr:col>
      <xdr:colOff>2103316</xdr:colOff>
      <xdr:row>217</xdr:row>
      <xdr:rowOff>187493</xdr:rowOff>
    </xdr:to>
    <xdr:pic>
      <xdr:nvPicPr>
        <xdr:cNvPr id="169" name="Kép 168">
          <a:extLst>
            <a:ext uri="{FF2B5EF4-FFF2-40B4-BE49-F238E27FC236}">
              <a16:creationId xmlns:a16="http://schemas.microsoft.com/office/drawing/2014/main" id="{C92280E7-37AA-4C5A-8154-67EFA749CC83}"/>
            </a:ext>
          </a:extLst>
        </xdr:cNvPr>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11375880" y="45416932"/>
          <a:ext cx="479737" cy="479737"/>
        </a:xfrm>
        <a:prstGeom prst="rect">
          <a:avLst/>
        </a:prstGeom>
      </xdr:spPr>
    </xdr:pic>
    <xdr:clientData/>
  </xdr:twoCellAnchor>
  <xdr:twoCellAnchor editAs="oneCell">
    <xdr:from>
      <xdr:col>24</xdr:col>
      <xdr:colOff>1591108</xdr:colOff>
      <xdr:row>217</xdr:row>
      <xdr:rowOff>75767</xdr:rowOff>
    </xdr:from>
    <xdr:to>
      <xdr:col>24</xdr:col>
      <xdr:colOff>2070845</xdr:colOff>
      <xdr:row>219</xdr:row>
      <xdr:rowOff>35958</xdr:rowOff>
    </xdr:to>
    <xdr:pic>
      <xdr:nvPicPr>
        <xdr:cNvPr id="181" name="Kép 180">
          <a:extLst>
            <a:ext uri="{FF2B5EF4-FFF2-40B4-BE49-F238E27FC236}">
              <a16:creationId xmlns:a16="http://schemas.microsoft.com/office/drawing/2014/main" id="{D869F9C4-E95D-45CC-86EB-460C902BF373}"/>
            </a:ext>
          </a:extLst>
        </xdr:cNvPr>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16289915" y="45784943"/>
          <a:ext cx="479737" cy="479737"/>
        </a:xfrm>
        <a:prstGeom prst="rect">
          <a:avLst/>
        </a:prstGeom>
      </xdr:spPr>
    </xdr:pic>
    <xdr:clientData/>
  </xdr:twoCellAnchor>
  <xdr:twoCellAnchor editAs="oneCell">
    <xdr:from>
      <xdr:col>0</xdr:col>
      <xdr:colOff>1547812</xdr:colOff>
      <xdr:row>228</xdr:row>
      <xdr:rowOff>97415</xdr:rowOff>
    </xdr:from>
    <xdr:to>
      <xdr:col>0</xdr:col>
      <xdr:colOff>2027549</xdr:colOff>
      <xdr:row>230</xdr:row>
      <xdr:rowOff>25134</xdr:rowOff>
    </xdr:to>
    <xdr:pic>
      <xdr:nvPicPr>
        <xdr:cNvPr id="183" name="Kép 182">
          <a:extLst>
            <a:ext uri="{FF2B5EF4-FFF2-40B4-BE49-F238E27FC236}">
              <a16:creationId xmlns:a16="http://schemas.microsoft.com/office/drawing/2014/main" id="{25F7E0C2-E1CD-4E59-BC07-E26E3ACFE2AF}"/>
            </a:ext>
          </a:extLst>
        </xdr:cNvPr>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1547812" y="49584120"/>
          <a:ext cx="479737" cy="479737"/>
        </a:xfrm>
        <a:prstGeom prst="rect">
          <a:avLst/>
        </a:prstGeom>
      </xdr:spPr>
    </xdr:pic>
    <xdr:clientData/>
  </xdr:twoCellAnchor>
  <xdr:twoCellAnchor editAs="oneCell">
    <xdr:from>
      <xdr:col>24</xdr:col>
      <xdr:colOff>1569460</xdr:colOff>
      <xdr:row>241</xdr:row>
      <xdr:rowOff>64943</xdr:rowOff>
    </xdr:from>
    <xdr:to>
      <xdr:col>24</xdr:col>
      <xdr:colOff>2049197</xdr:colOff>
      <xdr:row>243</xdr:row>
      <xdr:rowOff>627</xdr:rowOff>
    </xdr:to>
    <xdr:pic>
      <xdr:nvPicPr>
        <xdr:cNvPr id="189" name="Kép 188">
          <a:extLst>
            <a:ext uri="{FF2B5EF4-FFF2-40B4-BE49-F238E27FC236}">
              <a16:creationId xmlns:a16="http://schemas.microsoft.com/office/drawing/2014/main" id="{853A1E03-9366-4E1A-86E9-E6DD5228DB44}"/>
            </a:ext>
          </a:extLst>
        </xdr:cNvPr>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16268267" y="53881193"/>
          <a:ext cx="479737" cy="479737"/>
        </a:xfrm>
        <a:prstGeom prst="rect">
          <a:avLst/>
        </a:prstGeom>
      </xdr:spPr>
    </xdr:pic>
    <xdr:clientData/>
  </xdr:twoCellAnchor>
  <xdr:twoCellAnchor editAs="oneCell">
    <xdr:from>
      <xdr:col>0</xdr:col>
      <xdr:colOff>1569460</xdr:colOff>
      <xdr:row>316</xdr:row>
      <xdr:rowOff>216477</xdr:rowOff>
    </xdr:from>
    <xdr:to>
      <xdr:col>0</xdr:col>
      <xdr:colOff>2049197</xdr:colOff>
      <xdr:row>318</xdr:row>
      <xdr:rowOff>176668</xdr:rowOff>
    </xdr:to>
    <xdr:pic>
      <xdr:nvPicPr>
        <xdr:cNvPr id="576" name="Kép 575">
          <a:extLst>
            <a:ext uri="{FF2B5EF4-FFF2-40B4-BE49-F238E27FC236}">
              <a16:creationId xmlns:a16="http://schemas.microsoft.com/office/drawing/2014/main" id="{5A27A674-B09C-43D6-BA85-0164D0767652}"/>
            </a:ext>
          </a:extLst>
        </xdr:cNvPr>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1569460" y="69251079"/>
          <a:ext cx="479737" cy="479737"/>
        </a:xfrm>
        <a:prstGeom prst="rect">
          <a:avLst/>
        </a:prstGeom>
      </xdr:spPr>
    </xdr:pic>
    <xdr:clientData/>
  </xdr:twoCellAnchor>
  <xdr:twoCellAnchor editAs="oneCell">
    <xdr:from>
      <xdr:col>24</xdr:col>
      <xdr:colOff>1608425</xdr:colOff>
      <xdr:row>301</xdr:row>
      <xdr:rowOff>141056</xdr:rowOff>
    </xdr:from>
    <xdr:to>
      <xdr:col>24</xdr:col>
      <xdr:colOff>2088162</xdr:colOff>
      <xdr:row>303</xdr:row>
      <xdr:rowOff>36304</xdr:rowOff>
    </xdr:to>
    <xdr:pic>
      <xdr:nvPicPr>
        <xdr:cNvPr id="577" name="Kép 576">
          <a:extLst>
            <a:ext uri="{FF2B5EF4-FFF2-40B4-BE49-F238E27FC236}">
              <a16:creationId xmlns:a16="http://schemas.microsoft.com/office/drawing/2014/main" id="{2D3592CC-EE4E-4187-87E6-D50271E5DF7A}"/>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6307232" y="64120914"/>
          <a:ext cx="479737" cy="479737"/>
        </a:xfrm>
        <a:prstGeom prst="rect">
          <a:avLst/>
        </a:prstGeom>
      </xdr:spPr>
    </xdr:pic>
    <xdr:clientData/>
  </xdr:twoCellAnchor>
  <xdr:twoCellAnchor editAs="oneCell">
    <xdr:from>
      <xdr:col>8</xdr:col>
      <xdr:colOff>1547812</xdr:colOff>
      <xdr:row>314</xdr:row>
      <xdr:rowOff>21648</xdr:rowOff>
    </xdr:from>
    <xdr:to>
      <xdr:col>8</xdr:col>
      <xdr:colOff>2027945</xdr:colOff>
      <xdr:row>315</xdr:row>
      <xdr:rowOff>242009</xdr:rowOff>
    </xdr:to>
    <xdr:pic>
      <xdr:nvPicPr>
        <xdr:cNvPr id="578" name="Kép 577">
          <a:extLst>
            <a:ext uri="{FF2B5EF4-FFF2-40B4-BE49-F238E27FC236}">
              <a16:creationId xmlns:a16="http://schemas.microsoft.com/office/drawing/2014/main" id="{8C995CCA-81BC-415A-AACB-D3E7F2A98015}"/>
            </a:ext>
          </a:extLst>
        </xdr:cNvPr>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6440198" y="68536705"/>
          <a:ext cx="480133" cy="480133"/>
        </a:xfrm>
        <a:prstGeom prst="rect">
          <a:avLst/>
        </a:prstGeom>
      </xdr:spPr>
    </xdr:pic>
    <xdr:clientData/>
  </xdr:twoCellAnchor>
  <xdr:twoCellAnchor editAs="oneCell">
    <xdr:from>
      <xdr:col>16</xdr:col>
      <xdr:colOff>1569461</xdr:colOff>
      <xdr:row>313</xdr:row>
      <xdr:rowOff>270597</xdr:rowOff>
    </xdr:from>
    <xdr:to>
      <xdr:col>16</xdr:col>
      <xdr:colOff>2049594</xdr:colOff>
      <xdr:row>315</xdr:row>
      <xdr:rowOff>198714</xdr:rowOff>
    </xdr:to>
    <xdr:pic>
      <xdr:nvPicPr>
        <xdr:cNvPr id="594" name="Kép 593">
          <a:extLst>
            <a:ext uri="{FF2B5EF4-FFF2-40B4-BE49-F238E27FC236}">
              <a16:creationId xmlns:a16="http://schemas.microsoft.com/office/drawing/2014/main" id="{44EE998A-1A01-4E1D-AFAE-029C4C108252}"/>
            </a:ext>
          </a:extLst>
        </xdr:cNvPr>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11321762" y="68493410"/>
          <a:ext cx="480133" cy="480133"/>
        </a:xfrm>
        <a:prstGeom prst="rect">
          <a:avLst/>
        </a:prstGeom>
      </xdr:spPr>
    </xdr:pic>
    <xdr:clientData/>
  </xdr:twoCellAnchor>
  <xdr:twoCellAnchor editAs="oneCell">
    <xdr:from>
      <xdr:col>8</xdr:col>
      <xdr:colOff>1569462</xdr:colOff>
      <xdr:row>298</xdr:row>
      <xdr:rowOff>270597</xdr:rowOff>
    </xdr:from>
    <xdr:to>
      <xdr:col>8</xdr:col>
      <xdr:colOff>2049595</xdr:colOff>
      <xdr:row>300</xdr:row>
      <xdr:rowOff>198714</xdr:rowOff>
    </xdr:to>
    <xdr:pic>
      <xdr:nvPicPr>
        <xdr:cNvPr id="595" name="Kép 594">
          <a:extLst>
            <a:ext uri="{FF2B5EF4-FFF2-40B4-BE49-F238E27FC236}">
              <a16:creationId xmlns:a16="http://schemas.microsoft.com/office/drawing/2014/main" id="{AC483269-339B-449D-9E12-A2D92A272E9B}"/>
            </a:ext>
          </a:extLst>
        </xdr:cNvPr>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6461848" y="63373722"/>
          <a:ext cx="480133" cy="480133"/>
        </a:xfrm>
        <a:prstGeom prst="rect">
          <a:avLst/>
        </a:prstGeom>
      </xdr:spPr>
    </xdr:pic>
    <xdr:clientData/>
  </xdr:twoCellAnchor>
  <xdr:twoCellAnchor editAs="oneCell">
    <xdr:from>
      <xdr:col>16</xdr:col>
      <xdr:colOff>1558636</xdr:colOff>
      <xdr:row>298</xdr:row>
      <xdr:rowOff>270596</xdr:rowOff>
    </xdr:from>
    <xdr:to>
      <xdr:col>16</xdr:col>
      <xdr:colOff>2038769</xdr:colOff>
      <xdr:row>300</xdr:row>
      <xdr:rowOff>198713</xdr:rowOff>
    </xdr:to>
    <xdr:pic>
      <xdr:nvPicPr>
        <xdr:cNvPr id="596" name="Kép 595">
          <a:extLst>
            <a:ext uri="{FF2B5EF4-FFF2-40B4-BE49-F238E27FC236}">
              <a16:creationId xmlns:a16="http://schemas.microsoft.com/office/drawing/2014/main" id="{FE313D72-2D37-47C5-AB23-78BA09A70B13}"/>
            </a:ext>
          </a:extLst>
        </xdr:cNvPr>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11310937" y="63373721"/>
          <a:ext cx="480133" cy="480133"/>
        </a:xfrm>
        <a:prstGeom prst="rect">
          <a:avLst/>
        </a:prstGeom>
      </xdr:spPr>
    </xdr:pic>
    <xdr:clientData/>
  </xdr:twoCellAnchor>
  <xdr:twoCellAnchor editAs="oneCell">
    <xdr:from>
      <xdr:col>24</xdr:col>
      <xdr:colOff>1607343</xdr:colOff>
      <xdr:row>314</xdr:row>
      <xdr:rowOff>0</xdr:rowOff>
    </xdr:from>
    <xdr:to>
      <xdr:col>24</xdr:col>
      <xdr:colOff>2090394</xdr:colOff>
      <xdr:row>315</xdr:row>
      <xdr:rowOff>219738</xdr:rowOff>
    </xdr:to>
    <xdr:pic>
      <xdr:nvPicPr>
        <xdr:cNvPr id="610" name="Kép 609">
          <a:extLst>
            <a:ext uri="{FF2B5EF4-FFF2-40B4-BE49-F238E27FC236}">
              <a16:creationId xmlns:a16="http://schemas.microsoft.com/office/drawing/2014/main" id="{37A0B2B5-195F-409D-8D28-1C7D2D4E1FBA}"/>
            </a:ext>
          </a:extLst>
        </xdr:cNvPr>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16359187" y="69115781"/>
          <a:ext cx="483051" cy="481675"/>
        </a:xfrm>
        <a:prstGeom prst="rect">
          <a:avLst/>
        </a:prstGeom>
      </xdr:spPr>
    </xdr:pic>
    <xdr:clientData/>
  </xdr:twoCellAnchor>
  <xdr:twoCellAnchor editAs="oneCell">
    <xdr:from>
      <xdr:col>0</xdr:col>
      <xdr:colOff>1559719</xdr:colOff>
      <xdr:row>299</xdr:row>
      <xdr:rowOff>11906</xdr:rowOff>
    </xdr:from>
    <xdr:to>
      <xdr:col>0</xdr:col>
      <xdr:colOff>2042770</xdr:colOff>
      <xdr:row>300</xdr:row>
      <xdr:rowOff>231644</xdr:rowOff>
    </xdr:to>
    <xdr:pic>
      <xdr:nvPicPr>
        <xdr:cNvPr id="611" name="Kép 610">
          <a:extLst>
            <a:ext uri="{FF2B5EF4-FFF2-40B4-BE49-F238E27FC236}">
              <a16:creationId xmlns:a16="http://schemas.microsoft.com/office/drawing/2014/main" id="{36ACB77B-2D17-418E-A6AE-A2F514929880}"/>
            </a:ext>
          </a:extLst>
        </xdr:cNvPr>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1559719" y="63984187"/>
          <a:ext cx="483051" cy="481675"/>
        </a:xfrm>
        <a:prstGeom prst="rect">
          <a:avLst/>
        </a:prstGeom>
      </xdr:spPr>
    </xdr:pic>
    <xdr:clientData/>
  </xdr:twoCellAnchor>
  <xdr:twoCellAnchor editAs="oneCell">
    <xdr:from>
      <xdr:col>8</xdr:col>
      <xdr:colOff>1468353</xdr:colOff>
      <xdr:row>368</xdr:row>
      <xdr:rowOff>285750</xdr:rowOff>
    </xdr:from>
    <xdr:to>
      <xdr:col>8</xdr:col>
      <xdr:colOff>2051759</xdr:colOff>
      <xdr:row>371</xdr:row>
      <xdr:rowOff>47624</xdr:rowOff>
    </xdr:to>
    <xdr:pic>
      <xdr:nvPicPr>
        <xdr:cNvPr id="621" name="Kép 620">
          <a:extLst>
            <a:ext uri="{FF2B5EF4-FFF2-40B4-BE49-F238E27FC236}">
              <a16:creationId xmlns:a16="http://schemas.microsoft.com/office/drawing/2014/main" id="{8D45BB9D-98B0-4A62-B85B-052EB8C78E0C}"/>
            </a:ext>
          </a:extLst>
        </xdr:cNvPr>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6373728" y="81188719"/>
          <a:ext cx="583406" cy="583406"/>
        </a:xfrm>
        <a:prstGeom prst="rect">
          <a:avLst/>
        </a:prstGeom>
      </xdr:spPr>
    </xdr:pic>
    <xdr:clientData/>
  </xdr:twoCellAnchor>
  <xdr:twoCellAnchor editAs="oneCell">
    <xdr:from>
      <xdr:col>0</xdr:col>
      <xdr:colOff>1476375</xdr:colOff>
      <xdr:row>383</xdr:row>
      <xdr:rowOff>261937</xdr:rowOff>
    </xdr:from>
    <xdr:to>
      <xdr:col>0</xdr:col>
      <xdr:colOff>2059781</xdr:colOff>
      <xdr:row>386</xdr:row>
      <xdr:rowOff>23811</xdr:rowOff>
    </xdr:to>
    <xdr:pic>
      <xdr:nvPicPr>
        <xdr:cNvPr id="622" name="Kép 621">
          <a:extLst>
            <a:ext uri="{FF2B5EF4-FFF2-40B4-BE49-F238E27FC236}">
              <a16:creationId xmlns:a16="http://schemas.microsoft.com/office/drawing/2014/main" id="{02887C08-DA12-461D-A19D-B61B1B2E12EC}"/>
            </a:ext>
          </a:extLst>
        </xdr:cNvPr>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1476375" y="86260781"/>
          <a:ext cx="583406" cy="583406"/>
        </a:xfrm>
        <a:prstGeom prst="rect">
          <a:avLst/>
        </a:prstGeom>
      </xdr:spPr>
    </xdr:pic>
    <xdr:clientData/>
  </xdr:twoCellAnchor>
  <xdr:twoCellAnchor editAs="oneCell">
    <xdr:from>
      <xdr:col>8</xdr:col>
      <xdr:colOff>1491052</xdr:colOff>
      <xdr:row>384</xdr:row>
      <xdr:rowOff>17227</xdr:rowOff>
    </xdr:from>
    <xdr:to>
      <xdr:col>8</xdr:col>
      <xdr:colOff>2074458</xdr:colOff>
      <xdr:row>386</xdr:row>
      <xdr:rowOff>76758</xdr:rowOff>
    </xdr:to>
    <xdr:pic>
      <xdr:nvPicPr>
        <xdr:cNvPr id="623" name="Kép 622">
          <a:extLst>
            <a:ext uri="{FF2B5EF4-FFF2-40B4-BE49-F238E27FC236}">
              <a16:creationId xmlns:a16="http://schemas.microsoft.com/office/drawing/2014/main" id="{EE9FEE4C-9921-47F5-AAF9-CB2F57F6ED91}"/>
            </a:ext>
          </a:extLst>
        </xdr:cNvPr>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6396427" y="86313727"/>
          <a:ext cx="583406" cy="583406"/>
        </a:xfrm>
        <a:prstGeom prst="rect">
          <a:avLst/>
        </a:prstGeom>
      </xdr:spPr>
    </xdr:pic>
    <xdr:clientData/>
  </xdr:twoCellAnchor>
  <xdr:twoCellAnchor editAs="oneCell">
    <xdr:from>
      <xdr:col>16</xdr:col>
      <xdr:colOff>1476375</xdr:colOff>
      <xdr:row>384</xdr:row>
      <xdr:rowOff>71437</xdr:rowOff>
    </xdr:from>
    <xdr:to>
      <xdr:col>16</xdr:col>
      <xdr:colOff>2059781</xdr:colOff>
      <xdr:row>386</xdr:row>
      <xdr:rowOff>130968</xdr:rowOff>
    </xdr:to>
    <xdr:pic>
      <xdr:nvPicPr>
        <xdr:cNvPr id="633" name="Kép 632">
          <a:extLst>
            <a:ext uri="{FF2B5EF4-FFF2-40B4-BE49-F238E27FC236}">
              <a16:creationId xmlns:a16="http://schemas.microsoft.com/office/drawing/2014/main" id="{7AB268AE-3C63-42E1-BB72-D1D94C5CAC01}"/>
            </a:ext>
          </a:extLst>
        </xdr:cNvPr>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11263313" y="86367937"/>
          <a:ext cx="583406" cy="583406"/>
        </a:xfrm>
        <a:prstGeom prst="rect">
          <a:avLst/>
        </a:prstGeom>
      </xdr:spPr>
    </xdr:pic>
    <xdr:clientData/>
  </xdr:twoCellAnchor>
  <xdr:twoCellAnchor editAs="oneCell">
    <xdr:from>
      <xdr:col>14</xdr:col>
      <xdr:colOff>256733</xdr:colOff>
      <xdr:row>308</xdr:row>
      <xdr:rowOff>129567</xdr:rowOff>
    </xdr:from>
    <xdr:to>
      <xdr:col>16</xdr:col>
      <xdr:colOff>268639</xdr:colOff>
      <xdr:row>310</xdr:row>
      <xdr:rowOff>379598</xdr:rowOff>
    </xdr:to>
    <xdr:pic>
      <xdr:nvPicPr>
        <xdr:cNvPr id="634" name="Kép 633">
          <a:extLst>
            <a:ext uri="{FF2B5EF4-FFF2-40B4-BE49-F238E27FC236}">
              <a16:creationId xmlns:a16="http://schemas.microsoft.com/office/drawing/2014/main" id="{089BE8B5-91BC-42EE-A788-727CF287209A}"/>
            </a:ext>
          </a:extLst>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9472171" y="66411661"/>
          <a:ext cx="583406" cy="583406"/>
        </a:xfrm>
        <a:prstGeom prst="rect">
          <a:avLst/>
        </a:prstGeom>
      </xdr:spPr>
    </xdr:pic>
    <xdr:clientData/>
  </xdr:twoCellAnchor>
  <xdr:twoCellAnchor editAs="oneCell">
    <xdr:from>
      <xdr:col>24</xdr:col>
      <xdr:colOff>1476375</xdr:colOff>
      <xdr:row>384</xdr:row>
      <xdr:rowOff>11906</xdr:rowOff>
    </xdr:from>
    <xdr:to>
      <xdr:col>24</xdr:col>
      <xdr:colOff>2059781</xdr:colOff>
      <xdr:row>386</xdr:row>
      <xdr:rowOff>71437</xdr:rowOff>
    </xdr:to>
    <xdr:pic>
      <xdr:nvPicPr>
        <xdr:cNvPr id="635" name="Kép 634">
          <a:extLst>
            <a:ext uri="{FF2B5EF4-FFF2-40B4-BE49-F238E27FC236}">
              <a16:creationId xmlns:a16="http://schemas.microsoft.com/office/drawing/2014/main" id="{140716BA-BD46-4763-B98A-6ADA3727F035}"/>
            </a:ext>
          </a:extLst>
        </xdr:cNvPr>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16228219" y="86308406"/>
          <a:ext cx="583406" cy="583406"/>
        </a:xfrm>
        <a:prstGeom prst="rect">
          <a:avLst/>
        </a:prstGeom>
      </xdr:spPr>
    </xdr:pic>
    <xdr:clientData/>
  </xdr:twoCellAnchor>
  <xdr:twoCellAnchor editAs="oneCell">
    <xdr:from>
      <xdr:col>0</xdr:col>
      <xdr:colOff>1464468</xdr:colOff>
      <xdr:row>399</xdr:row>
      <xdr:rowOff>-1</xdr:rowOff>
    </xdr:from>
    <xdr:to>
      <xdr:col>0</xdr:col>
      <xdr:colOff>2047874</xdr:colOff>
      <xdr:row>401</xdr:row>
      <xdr:rowOff>59530</xdr:rowOff>
    </xdr:to>
    <xdr:pic>
      <xdr:nvPicPr>
        <xdr:cNvPr id="192" name="Kép 191">
          <a:extLst>
            <a:ext uri="{FF2B5EF4-FFF2-40B4-BE49-F238E27FC236}">
              <a16:creationId xmlns:a16="http://schemas.microsoft.com/office/drawing/2014/main" id="{2546F6FD-1EF0-4D19-AAAD-D90E637B82AA}"/>
            </a:ext>
          </a:extLst>
        </xdr:cNvPr>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1464468" y="91273312"/>
          <a:ext cx="583406" cy="583406"/>
        </a:xfrm>
        <a:prstGeom prst="rect">
          <a:avLst/>
        </a:prstGeom>
      </xdr:spPr>
    </xdr:pic>
    <xdr:clientData/>
  </xdr:twoCellAnchor>
  <xdr:twoCellAnchor editAs="oneCell">
    <xdr:from>
      <xdr:col>8</xdr:col>
      <xdr:colOff>95250</xdr:colOff>
      <xdr:row>399</xdr:row>
      <xdr:rowOff>83344</xdr:rowOff>
    </xdr:from>
    <xdr:to>
      <xdr:col>8</xdr:col>
      <xdr:colOff>572859</xdr:colOff>
      <xdr:row>401</xdr:row>
      <xdr:rowOff>35718</xdr:rowOff>
    </xdr:to>
    <xdr:pic>
      <xdr:nvPicPr>
        <xdr:cNvPr id="200" name="Kép 199">
          <a:extLst>
            <a:ext uri="{FF2B5EF4-FFF2-40B4-BE49-F238E27FC236}">
              <a16:creationId xmlns:a16="http://schemas.microsoft.com/office/drawing/2014/main" id="{BB0E320D-9EDD-4CD2-8C02-1D6E93853690}"/>
            </a:ext>
          </a:extLst>
        </xdr:cNvPr>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5000625" y="91356657"/>
          <a:ext cx="477609" cy="476249"/>
        </a:xfrm>
        <a:prstGeom prst="rect">
          <a:avLst/>
        </a:prstGeom>
      </xdr:spPr>
    </xdr:pic>
    <xdr:clientData/>
  </xdr:twoCellAnchor>
  <xdr:twoCellAnchor editAs="oneCell">
    <xdr:from>
      <xdr:col>24</xdr:col>
      <xdr:colOff>1481714</xdr:colOff>
      <xdr:row>369</xdr:row>
      <xdr:rowOff>59532</xdr:rowOff>
    </xdr:from>
    <xdr:to>
      <xdr:col>24</xdr:col>
      <xdr:colOff>1995145</xdr:colOff>
      <xdr:row>371</xdr:row>
      <xdr:rowOff>47625</xdr:rowOff>
    </xdr:to>
    <xdr:pic>
      <xdr:nvPicPr>
        <xdr:cNvPr id="204" name="Kép 203">
          <a:extLst>
            <a:ext uri="{FF2B5EF4-FFF2-40B4-BE49-F238E27FC236}">
              <a16:creationId xmlns:a16="http://schemas.microsoft.com/office/drawing/2014/main" id="{7DBFDAFC-674C-4355-91DB-BD17393B3DB2}"/>
            </a:ext>
          </a:extLst>
        </xdr:cNvPr>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16233558" y="81260157"/>
          <a:ext cx="513431" cy="511968"/>
        </a:xfrm>
        <a:prstGeom prst="rect">
          <a:avLst/>
        </a:prstGeom>
      </xdr:spPr>
    </xdr:pic>
    <xdr:clientData/>
  </xdr:twoCellAnchor>
  <xdr:twoCellAnchor editAs="oneCell">
    <xdr:from>
      <xdr:col>16</xdr:col>
      <xdr:colOff>1559719</xdr:colOff>
      <xdr:row>368</xdr:row>
      <xdr:rowOff>285750</xdr:rowOff>
    </xdr:from>
    <xdr:to>
      <xdr:col>16</xdr:col>
      <xdr:colOff>2039456</xdr:colOff>
      <xdr:row>370</xdr:row>
      <xdr:rowOff>205893</xdr:rowOff>
    </xdr:to>
    <xdr:pic>
      <xdr:nvPicPr>
        <xdr:cNvPr id="205" name="Kép 204">
          <a:extLst>
            <a:ext uri="{FF2B5EF4-FFF2-40B4-BE49-F238E27FC236}">
              <a16:creationId xmlns:a16="http://schemas.microsoft.com/office/drawing/2014/main" id="{809DB589-7B5F-45F6-A584-AABADB60475C}"/>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1346657" y="81188719"/>
          <a:ext cx="479737" cy="479737"/>
        </a:xfrm>
        <a:prstGeom prst="rect">
          <a:avLst/>
        </a:prstGeom>
      </xdr:spPr>
    </xdr:pic>
    <xdr:clientData/>
  </xdr:twoCellAnchor>
  <xdr:twoCellAnchor editAs="oneCell">
    <xdr:from>
      <xdr:col>8</xdr:col>
      <xdr:colOff>119063</xdr:colOff>
      <xdr:row>414</xdr:row>
      <xdr:rowOff>226218</xdr:rowOff>
    </xdr:from>
    <xdr:to>
      <xdr:col>8</xdr:col>
      <xdr:colOff>596672</xdr:colOff>
      <xdr:row>416</xdr:row>
      <xdr:rowOff>178592</xdr:rowOff>
    </xdr:to>
    <xdr:pic>
      <xdr:nvPicPr>
        <xdr:cNvPr id="214" name="Kép 213">
          <a:extLst>
            <a:ext uri="{FF2B5EF4-FFF2-40B4-BE49-F238E27FC236}">
              <a16:creationId xmlns:a16="http://schemas.microsoft.com/office/drawing/2014/main" id="{E44E0327-C917-4A8D-AA78-D88B0383766E}"/>
            </a:ext>
          </a:extLst>
        </xdr:cNvPr>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5024438" y="96476343"/>
          <a:ext cx="477609" cy="476249"/>
        </a:xfrm>
        <a:prstGeom prst="rect">
          <a:avLst/>
        </a:prstGeom>
      </xdr:spPr>
    </xdr:pic>
    <xdr:clientData/>
  </xdr:twoCellAnchor>
  <xdr:twoCellAnchor editAs="oneCell">
    <xdr:from>
      <xdr:col>8</xdr:col>
      <xdr:colOff>1559719</xdr:colOff>
      <xdr:row>428</xdr:row>
      <xdr:rowOff>83343</xdr:rowOff>
    </xdr:from>
    <xdr:to>
      <xdr:col>8</xdr:col>
      <xdr:colOff>2037328</xdr:colOff>
      <xdr:row>430</xdr:row>
      <xdr:rowOff>766</xdr:rowOff>
    </xdr:to>
    <xdr:pic>
      <xdr:nvPicPr>
        <xdr:cNvPr id="218" name="Kép 217">
          <a:extLst>
            <a:ext uri="{FF2B5EF4-FFF2-40B4-BE49-F238E27FC236}">
              <a16:creationId xmlns:a16="http://schemas.microsoft.com/office/drawing/2014/main" id="{2D7669F9-5635-4174-BCD6-5856D274E035}"/>
            </a:ext>
          </a:extLst>
        </xdr:cNvPr>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6465094" y="100941187"/>
          <a:ext cx="477609" cy="476249"/>
        </a:xfrm>
        <a:prstGeom prst="rect">
          <a:avLst/>
        </a:prstGeom>
      </xdr:spPr>
    </xdr:pic>
    <xdr:clientData/>
  </xdr:twoCellAnchor>
  <xdr:twoCellAnchor editAs="oneCell">
    <xdr:from>
      <xdr:col>16</xdr:col>
      <xdr:colOff>1595438</xdr:colOff>
      <xdr:row>428</xdr:row>
      <xdr:rowOff>23813</xdr:rowOff>
    </xdr:from>
    <xdr:to>
      <xdr:col>16</xdr:col>
      <xdr:colOff>2073047</xdr:colOff>
      <xdr:row>429</xdr:row>
      <xdr:rowOff>202405</xdr:rowOff>
    </xdr:to>
    <xdr:pic>
      <xdr:nvPicPr>
        <xdr:cNvPr id="251" name="Kép 250">
          <a:extLst>
            <a:ext uri="{FF2B5EF4-FFF2-40B4-BE49-F238E27FC236}">
              <a16:creationId xmlns:a16="http://schemas.microsoft.com/office/drawing/2014/main" id="{0CA5D5C7-9AF9-4178-9D29-0B640321B982}"/>
            </a:ext>
          </a:extLst>
        </xdr:cNvPr>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11382376" y="100881657"/>
          <a:ext cx="477609" cy="476249"/>
        </a:xfrm>
        <a:prstGeom prst="rect">
          <a:avLst/>
        </a:prstGeom>
      </xdr:spPr>
    </xdr:pic>
    <xdr:clientData/>
  </xdr:twoCellAnchor>
  <xdr:twoCellAnchor editAs="oneCell">
    <xdr:from>
      <xdr:col>24</xdr:col>
      <xdr:colOff>389938</xdr:colOff>
      <xdr:row>335</xdr:row>
      <xdr:rowOff>277410</xdr:rowOff>
    </xdr:from>
    <xdr:to>
      <xdr:col>24</xdr:col>
      <xdr:colOff>869675</xdr:colOff>
      <xdr:row>336</xdr:row>
      <xdr:rowOff>126116</xdr:rowOff>
    </xdr:to>
    <xdr:pic>
      <xdr:nvPicPr>
        <xdr:cNvPr id="644" name="Kép 643">
          <a:extLst>
            <a:ext uri="{FF2B5EF4-FFF2-40B4-BE49-F238E27FC236}">
              <a16:creationId xmlns:a16="http://schemas.microsoft.com/office/drawing/2014/main" id="{C4132AB8-4A8B-49A3-8A86-50170609C1C2}"/>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5141782" y="77572785"/>
          <a:ext cx="479737" cy="479737"/>
        </a:xfrm>
        <a:prstGeom prst="rect">
          <a:avLst/>
        </a:prstGeom>
      </xdr:spPr>
    </xdr:pic>
    <xdr:clientData/>
  </xdr:twoCellAnchor>
  <xdr:twoCellAnchor editAs="oneCell">
    <xdr:from>
      <xdr:col>16</xdr:col>
      <xdr:colOff>1631157</xdr:colOff>
      <xdr:row>413</xdr:row>
      <xdr:rowOff>166687</xdr:rowOff>
    </xdr:from>
    <xdr:to>
      <xdr:col>17</xdr:col>
      <xdr:colOff>1787</xdr:colOff>
      <xdr:row>415</xdr:row>
      <xdr:rowOff>86830</xdr:rowOff>
    </xdr:to>
    <xdr:pic>
      <xdr:nvPicPr>
        <xdr:cNvPr id="645" name="Kép 644">
          <a:extLst>
            <a:ext uri="{FF2B5EF4-FFF2-40B4-BE49-F238E27FC236}">
              <a16:creationId xmlns:a16="http://schemas.microsoft.com/office/drawing/2014/main" id="{D117A808-1DF6-4662-B9A4-F14BCB5BB8B6}"/>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1418095" y="96119156"/>
          <a:ext cx="479737" cy="479737"/>
        </a:xfrm>
        <a:prstGeom prst="rect">
          <a:avLst/>
        </a:prstGeom>
      </xdr:spPr>
    </xdr:pic>
    <xdr:clientData/>
  </xdr:twoCellAnchor>
  <xdr:twoCellAnchor editAs="oneCell">
    <xdr:from>
      <xdr:col>0</xdr:col>
      <xdr:colOff>1547812</xdr:colOff>
      <xdr:row>458</xdr:row>
      <xdr:rowOff>273844</xdr:rowOff>
    </xdr:from>
    <xdr:to>
      <xdr:col>0</xdr:col>
      <xdr:colOff>2030863</xdr:colOff>
      <xdr:row>460</xdr:row>
      <xdr:rowOff>195925</xdr:rowOff>
    </xdr:to>
    <xdr:pic>
      <xdr:nvPicPr>
        <xdr:cNvPr id="647" name="Kép 646">
          <a:extLst>
            <a:ext uri="{FF2B5EF4-FFF2-40B4-BE49-F238E27FC236}">
              <a16:creationId xmlns:a16="http://schemas.microsoft.com/office/drawing/2014/main" id="{97C8C9F8-BA16-4887-9397-C717A3F6F793}"/>
            </a:ext>
          </a:extLst>
        </xdr:cNvPr>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1547812" y="110740032"/>
          <a:ext cx="483051" cy="481675"/>
        </a:xfrm>
        <a:prstGeom prst="rect">
          <a:avLst/>
        </a:prstGeom>
      </xdr:spPr>
    </xdr:pic>
    <xdr:clientData/>
  </xdr:twoCellAnchor>
  <xdr:twoCellAnchor editAs="oneCell">
    <xdr:from>
      <xdr:col>8</xdr:col>
      <xdr:colOff>1571625</xdr:colOff>
      <xdr:row>459</xdr:row>
      <xdr:rowOff>11906</xdr:rowOff>
    </xdr:from>
    <xdr:to>
      <xdr:col>8</xdr:col>
      <xdr:colOff>2054676</xdr:colOff>
      <xdr:row>460</xdr:row>
      <xdr:rowOff>231643</xdr:rowOff>
    </xdr:to>
    <xdr:pic>
      <xdr:nvPicPr>
        <xdr:cNvPr id="648" name="Kép 647">
          <a:extLst>
            <a:ext uri="{FF2B5EF4-FFF2-40B4-BE49-F238E27FC236}">
              <a16:creationId xmlns:a16="http://schemas.microsoft.com/office/drawing/2014/main" id="{69E5A767-1E6A-42F1-83D7-5A6AE8CCBD3C}"/>
            </a:ext>
          </a:extLst>
        </xdr:cNvPr>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6477000" y="110775750"/>
          <a:ext cx="483051" cy="481675"/>
        </a:xfrm>
        <a:prstGeom prst="rect">
          <a:avLst/>
        </a:prstGeom>
      </xdr:spPr>
    </xdr:pic>
    <xdr:clientData/>
  </xdr:twoCellAnchor>
  <xdr:twoCellAnchor editAs="oneCell">
    <xdr:from>
      <xdr:col>16</xdr:col>
      <xdr:colOff>1571625</xdr:colOff>
      <xdr:row>458</xdr:row>
      <xdr:rowOff>261938</xdr:rowOff>
    </xdr:from>
    <xdr:to>
      <xdr:col>16</xdr:col>
      <xdr:colOff>2051758</xdr:colOff>
      <xdr:row>460</xdr:row>
      <xdr:rowOff>182477</xdr:rowOff>
    </xdr:to>
    <xdr:pic>
      <xdr:nvPicPr>
        <xdr:cNvPr id="649" name="Kép 648">
          <a:extLst>
            <a:ext uri="{FF2B5EF4-FFF2-40B4-BE49-F238E27FC236}">
              <a16:creationId xmlns:a16="http://schemas.microsoft.com/office/drawing/2014/main" id="{66043162-DC6A-4E88-A65D-52F3F2CDC76B}"/>
            </a:ext>
          </a:extLst>
        </xdr:cNvPr>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11358563" y="110728126"/>
          <a:ext cx="480133" cy="480133"/>
        </a:xfrm>
        <a:prstGeom prst="rect">
          <a:avLst/>
        </a:prstGeom>
      </xdr:spPr>
    </xdr:pic>
    <xdr:clientData/>
  </xdr:twoCellAnchor>
  <xdr:twoCellAnchor editAs="oneCell">
    <xdr:from>
      <xdr:col>24</xdr:col>
      <xdr:colOff>47625</xdr:colOff>
      <xdr:row>458</xdr:row>
      <xdr:rowOff>273844</xdr:rowOff>
    </xdr:from>
    <xdr:to>
      <xdr:col>24</xdr:col>
      <xdr:colOff>527758</xdr:colOff>
      <xdr:row>460</xdr:row>
      <xdr:rowOff>194383</xdr:rowOff>
    </xdr:to>
    <xdr:pic>
      <xdr:nvPicPr>
        <xdr:cNvPr id="651" name="Kép 650">
          <a:extLst>
            <a:ext uri="{FF2B5EF4-FFF2-40B4-BE49-F238E27FC236}">
              <a16:creationId xmlns:a16="http://schemas.microsoft.com/office/drawing/2014/main" id="{D6AB9B75-41A8-4838-BBF4-A21CB9507EAF}"/>
            </a:ext>
          </a:extLst>
        </xdr:cNvPr>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14799469" y="110740032"/>
          <a:ext cx="480133" cy="480133"/>
        </a:xfrm>
        <a:prstGeom prst="rect">
          <a:avLst/>
        </a:prstGeom>
      </xdr:spPr>
    </xdr:pic>
    <xdr:clientData/>
  </xdr:twoCellAnchor>
  <xdr:twoCellAnchor editAs="oneCell">
    <xdr:from>
      <xdr:col>0</xdr:col>
      <xdr:colOff>1500187</xdr:colOff>
      <xdr:row>474</xdr:row>
      <xdr:rowOff>11906</xdr:rowOff>
    </xdr:from>
    <xdr:to>
      <xdr:col>0</xdr:col>
      <xdr:colOff>2063664</xdr:colOff>
      <xdr:row>476</xdr:row>
      <xdr:rowOff>51508</xdr:rowOff>
    </xdr:to>
    <xdr:pic>
      <xdr:nvPicPr>
        <xdr:cNvPr id="652" name="Kép 651">
          <a:extLst>
            <a:ext uri="{FF2B5EF4-FFF2-40B4-BE49-F238E27FC236}">
              <a16:creationId xmlns:a16="http://schemas.microsoft.com/office/drawing/2014/main" id="{7CEBA5C0-F3EB-405E-9891-D78D42424832}"/>
            </a:ext>
          </a:extLst>
        </xdr:cNvPr>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1500187" y="115681125"/>
          <a:ext cx="563477" cy="563477"/>
        </a:xfrm>
        <a:prstGeom prst="rect">
          <a:avLst/>
        </a:prstGeom>
      </xdr:spPr>
    </xdr:pic>
    <xdr:clientData/>
  </xdr:twoCellAnchor>
  <xdr:twoCellAnchor editAs="oneCell">
    <xdr:from>
      <xdr:col>8</xdr:col>
      <xdr:colOff>1512094</xdr:colOff>
      <xdr:row>473</xdr:row>
      <xdr:rowOff>273843</xdr:rowOff>
    </xdr:from>
    <xdr:to>
      <xdr:col>8</xdr:col>
      <xdr:colOff>2039851</xdr:colOff>
      <xdr:row>475</xdr:row>
      <xdr:rowOff>242006</xdr:rowOff>
    </xdr:to>
    <xdr:pic>
      <xdr:nvPicPr>
        <xdr:cNvPr id="653" name="Kép 652">
          <a:extLst>
            <a:ext uri="{FF2B5EF4-FFF2-40B4-BE49-F238E27FC236}">
              <a16:creationId xmlns:a16="http://schemas.microsoft.com/office/drawing/2014/main" id="{7E12558A-9A47-4F75-BA31-0C49302C3B62}"/>
            </a:ext>
          </a:extLst>
        </xdr:cNvPr>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6417469" y="115645406"/>
          <a:ext cx="527757" cy="527757"/>
        </a:xfrm>
        <a:prstGeom prst="rect">
          <a:avLst/>
        </a:prstGeom>
      </xdr:spPr>
    </xdr:pic>
    <xdr:clientData/>
  </xdr:twoCellAnchor>
  <xdr:twoCellAnchor editAs="oneCell">
    <xdr:from>
      <xdr:col>16</xdr:col>
      <xdr:colOff>83344</xdr:colOff>
      <xdr:row>473</xdr:row>
      <xdr:rowOff>273844</xdr:rowOff>
    </xdr:from>
    <xdr:to>
      <xdr:col>16</xdr:col>
      <xdr:colOff>566395</xdr:colOff>
      <xdr:row>475</xdr:row>
      <xdr:rowOff>195925</xdr:rowOff>
    </xdr:to>
    <xdr:pic>
      <xdr:nvPicPr>
        <xdr:cNvPr id="654" name="Kép 653">
          <a:extLst>
            <a:ext uri="{FF2B5EF4-FFF2-40B4-BE49-F238E27FC236}">
              <a16:creationId xmlns:a16="http://schemas.microsoft.com/office/drawing/2014/main" id="{976A18C3-2055-4749-B175-B0ABB1EDFCCA}"/>
            </a:ext>
          </a:extLst>
        </xdr:cNvPr>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9870282" y="115645407"/>
          <a:ext cx="483051" cy="481675"/>
        </a:xfrm>
        <a:prstGeom prst="rect">
          <a:avLst/>
        </a:prstGeom>
      </xdr:spPr>
    </xdr:pic>
    <xdr:clientData/>
  </xdr:twoCellAnchor>
  <xdr:twoCellAnchor editAs="oneCell">
    <xdr:from>
      <xdr:col>24</xdr:col>
      <xdr:colOff>47625</xdr:colOff>
      <xdr:row>473</xdr:row>
      <xdr:rowOff>261937</xdr:rowOff>
    </xdr:from>
    <xdr:to>
      <xdr:col>24</xdr:col>
      <xdr:colOff>530676</xdr:colOff>
      <xdr:row>475</xdr:row>
      <xdr:rowOff>184018</xdr:rowOff>
    </xdr:to>
    <xdr:pic>
      <xdr:nvPicPr>
        <xdr:cNvPr id="655" name="Kép 654">
          <a:extLst>
            <a:ext uri="{FF2B5EF4-FFF2-40B4-BE49-F238E27FC236}">
              <a16:creationId xmlns:a16="http://schemas.microsoft.com/office/drawing/2014/main" id="{2086F085-BDB0-4378-99D5-2600AA1FAF1C}"/>
            </a:ext>
          </a:extLst>
        </xdr:cNvPr>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14799469" y="115633500"/>
          <a:ext cx="483051" cy="481675"/>
        </a:xfrm>
        <a:prstGeom prst="rect">
          <a:avLst/>
        </a:prstGeom>
      </xdr:spPr>
    </xdr:pic>
    <xdr:clientData/>
  </xdr:twoCellAnchor>
  <xdr:twoCellAnchor editAs="oneCell">
    <xdr:from>
      <xdr:col>0</xdr:col>
      <xdr:colOff>1571625</xdr:colOff>
      <xdr:row>488</xdr:row>
      <xdr:rowOff>166688</xdr:rowOff>
    </xdr:from>
    <xdr:to>
      <xdr:col>0</xdr:col>
      <xdr:colOff>2099382</xdr:colOff>
      <xdr:row>490</xdr:row>
      <xdr:rowOff>134851</xdr:rowOff>
    </xdr:to>
    <xdr:pic>
      <xdr:nvPicPr>
        <xdr:cNvPr id="656" name="Kép 655">
          <a:extLst>
            <a:ext uri="{FF2B5EF4-FFF2-40B4-BE49-F238E27FC236}">
              <a16:creationId xmlns:a16="http://schemas.microsoft.com/office/drawing/2014/main" id="{90D0FD0E-C225-4BBC-97B8-7766115BDC57}"/>
            </a:ext>
          </a:extLst>
        </xdr:cNvPr>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1571625" y="120443626"/>
          <a:ext cx="527757" cy="527757"/>
        </a:xfrm>
        <a:prstGeom prst="rect">
          <a:avLst/>
        </a:prstGeom>
      </xdr:spPr>
    </xdr:pic>
    <xdr:clientData/>
  </xdr:twoCellAnchor>
  <xdr:twoCellAnchor editAs="oneCell">
    <xdr:from>
      <xdr:col>8</xdr:col>
      <xdr:colOff>95250</xdr:colOff>
      <xdr:row>488</xdr:row>
      <xdr:rowOff>285750</xdr:rowOff>
    </xdr:from>
    <xdr:to>
      <xdr:col>8</xdr:col>
      <xdr:colOff>623007</xdr:colOff>
      <xdr:row>491</xdr:row>
      <xdr:rowOff>2102</xdr:rowOff>
    </xdr:to>
    <xdr:pic>
      <xdr:nvPicPr>
        <xdr:cNvPr id="657" name="Kép 656">
          <a:extLst>
            <a:ext uri="{FF2B5EF4-FFF2-40B4-BE49-F238E27FC236}">
              <a16:creationId xmlns:a16="http://schemas.microsoft.com/office/drawing/2014/main" id="{686F9A61-DD22-4C28-A844-E44695DC417B}"/>
            </a:ext>
          </a:extLst>
        </xdr:cNvPr>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5000625" y="120562688"/>
          <a:ext cx="527757" cy="527757"/>
        </a:xfrm>
        <a:prstGeom prst="rect">
          <a:avLst/>
        </a:prstGeom>
      </xdr:spPr>
    </xdr:pic>
    <xdr:clientData/>
  </xdr:twoCellAnchor>
  <xdr:twoCellAnchor editAs="oneCell">
    <xdr:from>
      <xdr:col>16</xdr:col>
      <xdr:colOff>59531</xdr:colOff>
      <xdr:row>811</xdr:row>
      <xdr:rowOff>142875</xdr:rowOff>
    </xdr:from>
    <xdr:to>
      <xdr:col>16</xdr:col>
      <xdr:colOff>539268</xdr:colOff>
      <xdr:row>813</xdr:row>
      <xdr:rowOff>98737</xdr:rowOff>
    </xdr:to>
    <xdr:pic>
      <xdr:nvPicPr>
        <xdr:cNvPr id="658" name="Kép 657">
          <a:extLst>
            <a:ext uri="{FF2B5EF4-FFF2-40B4-BE49-F238E27FC236}">
              <a16:creationId xmlns:a16="http://schemas.microsoft.com/office/drawing/2014/main" id="{0DE85021-C6E6-4957-AF47-7065AFB10C94}"/>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9846469" y="179736750"/>
          <a:ext cx="479737" cy="479737"/>
        </a:xfrm>
        <a:prstGeom prst="rect">
          <a:avLst/>
        </a:prstGeom>
      </xdr:spPr>
    </xdr:pic>
    <xdr:clientData/>
  </xdr:twoCellAnchor>
  <xdr:twoCellAnchor editAs="oneCell">
    <xdr:from>
      <xdr:col>0</xdr:col>
      <xdr:colOff>1619250</xdr:colOff>
      <xdr:row>636</xdr:row>
      <xdr:rowOff>95250</xdr:rowOff>
    </xdr:from>
    <xdr:to>
      <xdr:col>0</xdr:col>
      <xdr:colOff>2098987</xdr:colOff>
      <xdr:row>638</xdr:row>
      <xdr:rowOff>15393</xdr:rowOff>
    </xdr:to>
    <xdr:pic>
      <xdr:nvPicPr>
        <xdr:cNvPr id="659" name="Kép 658">
          <a:extLst>
            <a:ext uri="{FF2B5EF4-FFF2-40B4-BE49-F238E27FC236}">
              <a16:creationId xmlns:a16="http://schemas.microsoft.com/office/drawing/2014/main" id="{108BF1D9-DD83-42A5-A5B3-F5D4F39D92A4}"/>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619250" y="151768969"/>
          <a:ext cx="479737" cy="479737"/>
        </a:xfrm>
        <a:prstGeom prst="rect">
          <a:avLst/>
        </a:prstGeom>
      </xdr:spPr>
    </xdr:pic>
    <xdr:clientData/>
  </xdr:twoCellAnchor>
  <xdr:twoCellAnchor editAs="oneCell">
    <xdr:from>
      <xdr:col>24</xdr:col>
      <xdr:colOff>1595438</xdr:colOff>
      <xdr:row>624</xdr:row>
      <xdr:rowOff>0</xdr:rowOff>
    </xdr:from>
    <xdr:to>
      <xdr:col>24</xdr:col>
      <xdr:colOff>2075175</xdr:colOff>
      <xdr:row>625</xdr:row>
      <xdr:rowOff>217799</xdr:rowOff>
    </xdr:to>
    <xdr:pic>
      <xdr:nvPicPr>
        <xdr:cNvPr id="660" name="Kép 659">
          <a:extLst>
            <a:ext uri="{FF2B5EF4-FFF2-40B4-BE49-F238E27FC236}">
              <a16:creationId xmlns:a16="http://schemas.microsoft.com/office/drawing/2014/main" id="{99B0983B-1C80-4CA1-975B-91843062931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6347282" y="147589875"/>
          <a:ext cx="479737" cy="479737"/>
        </a:xfrm>
        <a:prstGeom prst="rect">
          <a:avLst/>
        </a:prstGeom>
      </xdr:spPr>
    </xdr:pic>
    <xdr:clientData/>
  </xdr:twoCellAnchor>
  <xdr:twoCellAnchor editAs="oneCell">
    <xdr:from>
      <xdr:col>16</xdr:col>
      <xdr:colOff>1571625</xdr:colOff>
      <xdr:row>623</xdr:row>
      <xdr:rowOff>83344</xdr:rowOff>
    </xdr:from>
    <xdr:to>
      <xdr:col>16</xdr:col>
      <xdr:colOff>2051362</xdr:colOff>
      <xdr:row>625</xdr:row>
      <xdr:rowOff>3486</xdr:rowOff>
    </xdr:to>
    <xdr:pic>
      <xdr:nvPicPr>
        <xdr:cNvPr id="661" name="Kép 660">
          <a:extLst>
            <a:ext uri="{FF2B5EF4-FFF2-40B4-BE49-F238E27FC236}">
              <a16:creationId xmlns:a16="http://schemas.microsoft.com/office/drawing/2014/main" id="{7C8EF75F-3980-48A5-A1CE-39970C78294A}"/>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1358563" y="147375563"/>
          <a:ext cx="479737" cy="479737"/>
        </a:xfrm>
        <a:prstGeom prst="rect">
          <a:avLst/>
        </a:prstGeom>
      </xdr:spPr>
    </xdr:pic>
    <xdr:clientData/>
  </xdr:twoCellAnchor>
  <xdr:twoCellAnchor editAs="oneCell">
    <xdr:from>
      <xdr:col>8</xdr:col>
      <xdr:colOff>1595438</xdr:colOff>
      <xdr:row>623</xdr:row>
      <xdr:rowOff>35718</xdr:rowOff>
    </xdr:from>
    <xdr:to>
      <xdr:col>8</xdr:col>
      <xdr:colOff>2075175</xdr:colOff>
      <xdr:row>624</xdr:row>
      <xdr:rowOff>217798</xdr:rowOff>
    </xdr:to>
    <xdr:pic>
      <xdr:nvPicPr>
        <xdr:cNvPr id="662" name="Kép 661">
          <a:extLst>
            <a:ext uri="{FF2B5EF4-FFF2-40B4-BE49-F238E27FC236}">
              <a16:creationId xmlns:a16="http://schemas.microsoft.com/office/drawing/2014/main" id="{1792CE09-9096-4D15-9AA6-738022362A07}"/>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6500813" y="147327937"/>
          <a:ext cx="479737" cy="479737"/>
        </a:xfrm>
        <a:prstGeom prst="rect">
          <a:avLst/>
        </a:prstGeom>
      </xdr:spPr>
    </xdr:pic>
    <xdr:clientData/>
  </xdr:twoCellAnchor>
  <xdr:twoCellAnchor editAs="oneCell">
    <xdr:from>
      <xdr:col>0</xdr:col>
      <xdr:colOff>1547812</xdr:colOff>
      <xdr:row>624</xdr:row>
      <xdr:rowOff>35719</xdr:rowOff>
    </xdr:from>
    <xdr:to>
      <xdr:col>0</xdr:col>
      <xdr:colOff>2027549</xdr:colOff>
      <xdr:row>626</xdr:row>
      <xdr:rowOff>1708</xdr:rowOff>
    </xdr:to>
    <xdr:pic>
      <xdr:nvPicPr>
        <xdr:cNvPr id="663" name="Kép 662">
          <a:extLst>
            <a:ext uri="{FF2B5EF4-FFF2-40B4-BE49-F238E27FC236}">
              <a16:creationId xmlns:a16="http://schemas.microsoft.com/office/drawing/2014/main" id="{39AD743F-575C-452D-9F02-8600B8437055}"/>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547812" y="147625594"/>
          <a:ext cx="479737" cy="479737"/>
        </a:xfrm>
        <a:prstGeom prst="rect">
          <a:avLst/>
        </a:prstGeom>
      </xdr:spPr>
    </xdr:pic>
    <xdr:clientData/>
  </xdr:twoCellAnchor>
  <xdr:twoCellAnchor editAs="oneCell">
    <xdr:from>
      <xdr:col>24</xdr:col>
      <xdr:colOff>1643062</xdr:colOff>
      <xdr:row>610</xdr:row>
      <xdr:rowOff>71437</xdr:rowOff>
    </xdr:from>
    <xdr:to>
      <xdr:col>25</xdr:col>
      <xdr:colOff>3485</xdr:colOff>
      <xdr:row>612</xdr:row>
      <xdr:rowOff>1708</xdr:rowOff>
    </xdr:to>
    <xdr:pic>
      <xdr:nvPicPr>
        <xdr:cNvPr id="664" name="Kép 663">
          <a:extLst>
            <a:ext uri="{FF2B5EF4-FFF2-40B4-BE49-F238E27FC236}">
              <a16:creationId xmlns:a16="http://schemas.microsoft.com/office/drawing/2014/main" id="{9B98B72F-42E9-46F6-AACB-B5FEA72A4D82}"/>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16394906" y="142982156"/>
          <a:ext cx="479737" cy="479737"/>
        </a:xfrm>
        <a:prstGeom prst="rect">
          <a:avLst/>
        </a:prstGeom>
      </xdr:spPr>
    </xdr:pic>
    <xdr:clientData/>
  </xdr:twoCellAnchor>
  <xdr:twoCellAnchor editAs="oneCell">
    <xdr:from>
      <xdr:col>16</xdr:col>
      <xdr:colOff>0</xdr:colOff>
      <xdr:row>610</xdr:row>
      <xdr:rowOff>0</xdr:rowOff>
    </xdr:from>
    <xdr:to>
      <xdr:col>16</xdr:col>
      <xdr:colOff>479737</xdr:colOff>
      <xdr:row>611</xdr:row>
      <xdr:rowOff>182082</xdr:rowOff>
    </xdr:to>
    <xdr:pic>
      <xdr:nvPicPr>
        <xdr:cNvPr id="665" name="Kép 664">
          <a:extLst>
            <a:ext uri="{FF2B5EF4-FFF2-40B4-BE49-F238E27FC236}">
              <a16:creationId xmlns:a16="http://schemas.microsoft.com/office/drawing/2014/main" id="{01BF4C9B-27D2-4E89-9DD6-8B8BBC59B373}"/>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9786938" y="142910719"/>
          <a:ext cx="479737" cy="479737"/>
        </a:xfrm>
        <a:prstGeom prst="rect">
          <a:avLst/>
        </a:prstGeom>
      </xdr:spPr>
    </xdr:pic>
    <xdr:clientData/>
  </xdr:twoCellAnchor>
  <xdr:twoCellAnchor editAs="oneCell">
    <xdr:from>
      <xdr:col>8</xdr:col>
      <xdr:colOff>83344</xdr:colOff>
      <xdr:row>610</xdr:row>
      <xdr:rowOff>214312</xdr:rowOff>
    </xdr:from>
    <xdr:to>
      <xdr:col>8</xdr:col>
      <xdr:colOff>563081</xdr:colOff>
      <xdr:row>612</xdr:row>
      <xdr:rowOff>134455</xdr:rowOff>
    </xdr:to>
    <xdr:pic>
      <xdr:nvPicPr>
        <xdr:cNvPr id="666" name="Kép 665">
          <a:extLst>
            <a:ext uri="{FF2B5EF4-FFF2-40B4-BE49-F238E27FC236}">
              <a16:creationId xmlns:a16="http://schemas.microsoft.com/office/drawing/2014/main" id="{F54B6DCF-71A4-4537-A1F1-83F2A7B8B6AC}"/>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4988719" y="143125031"/>
          <a:ext cx="479737" cy="479737"/>
        </a:xfrm>
        <a:prstGeom prst="rect">
          <a:avLst/>
        </a:prstGeom>
      </xdr:spPr>
    </xdr:pic>
    <xdr:clientData/>
  </xdr:twoCellAnchor>
  <xdr:twoCellAnchor editAs="oneCell">
    <xdr:from>
      <xdr:col>0</xdr:col>
      <xdr:colOff>1595437</xdr:colOff>
      <xdr:row>610</xdr:row>
      <xdr:rowOff>59532</xdr:rowOff>
    </xdr:from>
    <xdr:to>
      <xdr:col>0</xdr:col>
      <xdr:colOff>2075174</xdr:colOff>
      <xdr:row>611</xdr:row>
      <xdr:rowOff>241614</xdr:rowOff>
    </xdr:to>
    <xdr:pic>
      <xdr:nvPicPr>
        <xdr:cNvPr id="667" name="Kép 666">
          <a:extLst>
            <a:ext uri="{FF2B5EF4-FFF2-40B4-BE49-F238E27FC236}">
              <a16:creationId xmlns:a16="http://schemas.microsoft.com/office/drawing/2014/main" id="{442FF7FF-9A5D-42E2-8A02-A152A404B492}"/>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595437" y="142970251"/>
          <a:ext cx="479737" cy="479737"/>
        </a:xfrm>
        <a:prstGeom prst="rect">
          <a:avLst/>
        </a:prstGeom>
      </xdr:spPr>
    </xdr:pic>
    <xdr:clientData/>
  </xdr:twoCellAnchor>
  <xdr:twoCellAnchor editAs="oneCell">
    <xdr:from>
      <xdr:col>24</xdr:col>
      <xdr:colOff>1583532</xdr:colOff>
      <xdr:row>595</xdr:row>
      <xdr:rowOff>71437</xdr:rowOff>
    </xdr:from>
    <xdr:to>
      <xdr:col>24</xdr:col>
      <xdr:colOff>2063269</xdr:colOff>
      <xdr:row>597</xdr:row>
      <xdr:rowOff>1708</xdr:rowOff>
    </xdr:to>
    <xdr:pic>
      <xdr:nvPicPr>
        <xdr:cNvPr id="674" name="Kép 673">
          <a:extLst>
            <a:ext uri="{FF2B5EF4-FFF2-40B4-BE49-F238E27FC236}">
              <a16:creationId xmlns:a16="http://schemas.microsoft.com/office/drawing/2014/main" id="{37BACFDA-7540-494E-9B6E-EEA7D911C0D7}"/>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6335376" y="138064875"/>
          <a:ext cx="479737" cy="479737"/>
        </a:xfrm>
        <a:prstGeom prst="rect">
          <a:avLst/>
        </a:prstGeom>
      </xdr:spPr>
    </xdr:pic>
    <xdr:clientData/>
  </xdr:twoCellAnchor>
  <xdr:twoCellAnchor editAs="oneCell">
    <xdr:from>
      <xdr:col>16</xdr:col>
      <xdr:colOff>1583532</xdr:colOff>
      <xdr:row>595</xdr:row>
      <xdr:rowOff>59532</xdr:rowOff>
    </xdr:from>
    <xdr:to>
      <xdr:col>16</xdr:col>
      <xdr:colOff>2063269</xdr:colOff>
      <xdr:row>596</xdr:row>
      <xdr:rowOff>241614</xdr:rowOff>
    </xdr:to>
    <xdr:pic>
      <xdr:nvPicPr>
        <xdr:cNvPr id="675" name="Kép 674">
          <a:extLst>
            <a:ext uri="{FF2B5EF4-FFF2-40B4-BE49-F238E27FC236}">
              <a16:creationId xmlns:a16="http://schemas.microsoft.com/office/drawing/2014/main" id="{4AF460F6-41B2-45C1-9658-6F74C54B515D}"/>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1370470" y="138052970"/>
          <a:ext cx="479737" cy="479737"/>
        </a:xfrm>
        <a:prstGeom prst="rect">
          <a:avLst/>
        </a:prstGeom>
      </xdr:spPr>
    </xdr:pic>
    <xdr:clientData/>
  </xdr:twoCellAnchor>
  <xdr:twoCellAnchor editAs="oneCell">
    <xdr:from>
      <xdr:col>0</xdr:col>
      <xdr:colOff>1619250</xdr:colOff>
      <xdr:row>582</xdr:row>
      <xdr:rowOff>83344</xdr:rowOff>
    </xdr:from>
    <xdr:to>
      <xdr:col>0</xdr:col>
      <xdr:colOff>2098987</xdr:colOff>
      <xdr:row>584</xdr:row>
      <xdr:rowOff>3488</xdr:rowOff>
    </xdr:to>
    <xdr:pic>
      <xdr:nvPicPr>
        <xdr:cNvPr id="677" name="Kép 676">
          <a:extLst>
            <a:ext uri="{FF2B5EF4-FFF2-40B4-BE49-F238E27FC236}">
              <a16:creationId xmlns:a16="http://schemas.microsoft.com/office/drawing/2014/main" id="{310F5F6D-1C92-4026-97AA-1198BA54BCA6}"/>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619250" y="133683375"/>
          <a:ext cx="479737" cy="479737"/>
        </a:xfrm>
        <a:prstGeom prst="rect">
          <a:avLst/>
        </a:prstGeom>
      </xdr:spPr>
    </xdr:pic>
    <xdr:clientData/>
  </xdr:twoCellAnchor>
  <xdr:twoCellAnchor editAs="oneCell">
    <xdr:from>
      <xdr:col>8</xdr:col>
      <xdr:colOff>1619250</xdr:colOff>
      <xdr:row>582</xdr:row>
      <xdr:rowOff>23813</xdr:rowOff>
    </xdr:from>
    <xdr:to>
      <xdr:col>8</xdr:col>
      <xdr:colOff>2098987</xdr:colOff>
      <xdr:row>583</xdr:row>
      <xdr:rowOff>205895</xdr:rowOff>
    </xdr:to>
    <xdr:pic>
      <xdr:nvPicPr>
        <xdr:cNvPr id="678" name="Kép 677">
          <a:extLst>
            <a:ext uri="{FF2B5EF4-FFF2-40B4-BE49-F238E27FC236}">
              <a16:creationId xmlns:a16="http://schemas.microsoft.com/office/drawing/2014/main" id="{080410A8-CD48-4420-AB10-99899B267716}"/>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6524625" y="133623844"/>
          <a:ext cx="479737" cy="479737"/>
        </a:xfrm>
        <a:prstGeom prst="rect">
          <a:avLst/>
        </a:prstGeom>
      </xdr:spPr>
    </xdr:pic>
    <xdr:clientData/>
  </xdr:twoCellAnchor>
  <xdr:twoCellAnchor editAs="oneCell">
    <xdr:from>
      <xdr:col>0</xdr:col>
      <xdr:colOff>1524001</xdr:colOff>
      <xdr:row>554</xdr:row>
      <xdr:rowOff>35719</xdr:rowOff>
    </xdr:from>
    <xdr:to>
      <xdr:col>0</xdr:col>
      <xdr:colOff>2003738</xdr:colOff>
      <xdr:row>556</xdr:row>
      <xdr:rowOff>1709</xdr:rowOff>
    </xdr:to>
    <xdr:pic>
      <xdr:nvPicPr>
        <xdr:cNvPr id="679" name="Kép 678">
          <a:extLst>
            <a:ext uri="{FF2B5EF4-FFF2-40B4-BE49-F238E27FC236}">
              <a16:creationId xmlns:a16="http://schemas.microsoft.com/office/drawing/2014/main" id="{B21AA71D-7FD7-413D-9262-1B33A59726DB}"/>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524001" y="129492375"/>
          <a:ext cx="479737" cy="479737"/>
        </a:xfrm>
        <a:prstGeom prst="rect">
          <a:avLst/>
        </a:prstGeom>
      </xdr:spPr>
    </xdr:pic>
    <xdr:clientData/>
  </xdr:twoCellAnchor>
  <xdr:twoCellAnchor editAs="oneCell">
    <xdr:from>
      <xdr:col>8</xdr:col>
      <xdr:colOff>1559720</xdr:colOff>
      <xdr:row>554</xdr:row>
      <xdr:rowOff>71438</xdr:rowOff>
    </xdr:from>
    <xdr:to>
      <xdr:col>8</xdr:col>
      <xdr:colOff>2039457</xdr:colOff>
      <xdr:row>556</xdr:row>
      <xdr:rowOff>27299</xdr:rowOff>
    </xdr:to>
    <xdr:pic>
      <xdr:nvPicPr>
        <xdr:cNvPr id="681" name="Kép 680">
          <a:extLst>
            <a:ext uri="{FF2B5EF4-FFF2-40B4-BE49-F238E27FC236}">
              <a16:creationId xmlns:a16="http://schemas.microsoft.com/office/drawing/2014/main" id="{25CA36B3-8A9D-41EB-9026-8608F772DA3A}"/>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6465095" y="129528094"/>
          <a:ext cx="479737" cy="479737"/>
        </a:xfrm>
        <a:prstGeom prst="rect">
          <a:avLst/>
        </a:prstGeom>
      </xdr:spPr>
    </xdr:pic>
    <xdr:clientData/>
  </xdr:twoCellAnchor>
  <xdr:twoCellAnchor editAs="oneCell">
    <xdr:from>
      <xdr:col>16</xdr:col>
      <xdr:colOff>1571625</xdr:colOff>
      <xdr:row>552</xdr:row>
      <xdr:rowOff>261937</xdr:rowOff>
    </xdr:from>
    <xdr:to>
      <xdr:col>16</xdr:col>
      <xdr:colOff>2051362</xdr:colOff>
      <xdr:row>554</xdr:row>
      <xdr:rowOff>182080</xdr:rowOff>
    </xdr:to>
    <xdr:pic>
      <xdr:nvPicPr>
        <xdr:cNvPr id="682" name="Kép 681">
          <a:extLst>
            <a:ext uri="{FF2B5EF4-FFF2-40B4-BE49-F238E27FC236}">
              <a16:creationId xmlns:a16="http://schemas.microsoft.com/office/drawing/2014/main" id="{4B17AFDC-028C-4C5D-AD87-1DACD5A837F4}"/>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1358563" y="129159000"/>
          <a:ext cx="479737" cy="479737"/>
        </a:xfrm>
        <a:prstGeom prst="rect">
          <a:avLst/>
        </a:prstGeom>
      </xdr:spPr>
    </xdr:pic>
    <xdr:clientData/>
  </xdr:twoCellAnchor>
  <xdr:twoCellAnchor editAs="oneCell">
    <xdr:from>
      <xdr:col>24</xdr:col>
      <xdr:colOff>1595437</xdr:colOff>
      <xdr:row>553</xdr:row>
      <xdr:rowOff>35718</xdr:rowOff>
    </xdr:from>
    <xdr:to>
      <xdr:col>24</xdr:col>
      <xdr:colOff>2075174</xdr:colOff>
      <xdr:row>555</xdr:row>
      <xdr:rowOff>1707</xdr:rowOff>
    </xdr:to>
    <xdr:pic>
      <xdr:nvPicPr>
        <xdr:cNvPr id="683" name="Kép 682">
          <a:extLst>
            <a:ext uri="{FF2B5EF4-FFF2-40B4-BE49-F238E27FC236}">
              <a16:creationId xmlns:a16="http://schemas.microsoft.com/office/drawing/2014/main" id="{F305A631-E076-4F0E-890C-969552405FFF}"/>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6347281" y="129230437"/>
          <a:ext cx="479737" cy="479737"/>
        </a:xfrm>
        <a:prstGeom prst="rect">
          <a:avLst/>
        </a:prstGeom>
      </xdr:spPr>
    </xdr:pic>
    <xdr:clientData/>
  </xdr:twoCellAnchor>
  <xdr:twoCellAnchor editAs="oneCell">
    <xdr:from>
      <xdr:col>16</xdr:col>
      <xdr:colOff>1512093</xdr:colOff>
      <xdr:row>582</xdr:row>
      <xdr:rowOff>178594</xdr:rowOff>
    </xdr:from>
    <xdr:to>
      <xdr:col>16</xdr:col>
      <xdr:colOff>1991830</xdr:colOff>
      <xdr:row>584</xdr:row>
      <xdr:rowOff>98738</xdr:rowOff>
    </xdr:to>
    <xdr:pic>
      <xdr:nvPicPr>
        <xdr:cNvPr id="684" name="Kép 683">
          <a:extLst>
            <a:ext uri="{FF2B5EF4-FFF2-40B4-BE49-F238E27FC236}">
              <a16:creationId xmlns:a16="http://schemas.microsoft.com/office/drawing/2014/main" id="{16D766A4-C201-4F2A-A01B-C85F804A9363}"/>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1299031" y="133778625"/>
          <a:ext cx="479737" cy="479737"/>
        </a:xfrm>
        <a:prstGeom prst="rect">
          <a:avLst/>
        </a:prstGeom>
      </xdr:spPr>
    </xdr:pic>
    <xdr:clientData/>
  </xdr:twoCellAnchor>
  <xdr:twoCellAnchor editAs="oneCell">
    <xdr:from>
      <xdr:col>8</xdr:col>
      <xdr:colOff>1524000</xdr:colOff>
      <xdr:row>597</xdr:row>
      <xdr:rowOff>119064</xdr:rowOff>
    </xdr:from>
    <xdr:to>
      <xdr:col>8</xdr:col>
      <xdr:colOff>2007051</xdr:colOff>
      <xdr:row>599</xdr:row>
      <xdr:rowOff>76864</xdr:rowOff>
    </xdr:to>
    <xdr:pic>
      <xdr:nvPicPr>
        <xdr:cNvPr id="685" name="Kép 684">
          <a:extLst>
            <a:ext uri="{FF2B5EF4-FFF2-40B4-BE49-F238E27FC236}">
              <a16:creationId xmlns:a16="http://schemas.microsoft.com/office/drawing/2014/main" id="{4E4A1900-BD63-4ED1-B89B-CF2C971FF47B}"/>
            </a:ext>
          </a:extLst>
        </xdr:cNvPr>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6429375" y="138672095"/>
          <a:ext cx="483051" cy="481675"/>
        </a:xfrm>
        <a:prstGeom prst="rect">
          <a:avLst/>
        </a:prstGeom>
      </xdr:spPr>
    </xdr:pic>
    <xdr:clientData/>
  </xdr:twoCellAnchor>
  <xdr:twoCellAnchor editAs="oneCell">
    <xdr:from>
      <xdr:col>0</xdr:col>
      <xdr:colOff>1535906</xdr:colOff>
      <xdr:row>596</xdr:row>
      <xdr:rowOff>59531</xdr:rowOff>
    </xdr:from>
    <xdr:to>
      <xdr:col>0</xdr:col>
      <xdr:colOff>2018957</xdr:colOff>
      <xdr:row>598</xdr:row>
      <xdr:rowOff>17330</xdr:rowOff>
    </xdr:to>
    <xdr:pic>
      <xdr:nvPicPr>
        <xdr:cNvPr id="686" name="Kép 685">
          <a:extLst>
            <a:ext uri="{FF2B5EF4-FFF2-40B4-BE49-F238E27FC236}">
              <a16:creationId xmlns:a16="http://schemas.microsoft.com/office/drawing/2014/main" id="{83344735-878B-43E7-A27E-C20BCA99A853}"/>
            </a:ext>
          </a:extLst>
        </xdr:cNvPr>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1535906" y="138350625"/>
          <a:ext cx="483051" cy="481675"/>
        </a:xfrm>
        <a:prstGeom prst="rect">
          <a:avLst/>
        </a:prstGeom>
      </xdr:spPr>
    </xdr:pic>
    <xdr:clientData/>
  </xdr:twoCellAnchor>
  <xdr:twoCellAnchor editAs="oneCell">
    <xdr:from>
      <xdr:col>24</xdr:col>
      <xdr:colOff>1524000</xdr:colOff>
      <xdr:row>582</xdr:row>
      <xdr:rowOff>250031</xdr:rowOff>
    </xdr:from>
    <xdr:to>
      <xdr:col>24</xdr:col>
      <xdr:colOff>2007051</xdr:colOff>
      <xdr:row>584</xdr:row>
      <xdr:rowOff>172113</xdr:rowOff>
    </xdr:to>
    <xdr:pic>
      <xdr:nvPicPr>
        <xdr:cNvPr id="687" name="Kép 686">
          <a:extLst>
            <a:ext uri="{FF2B5EF4-FFF2-40B4-BE49-F238E27FC236}">
              <a16:creationId xmlns:a16="http://schemas.microsoft.com/office/drawing/2014/main" id="{D1F61E31-5FCF-4E3C-990D-24D89C6F25EF}"/>
            </a:ext>
          </a:extLst>
        </xdr:cNvPr>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16275844" y="133850062"/>
          <a:ext cx="483051" cy="481675"/>
        </a:xfrm>
        <a:prstGeom prst="rect">
          <a:avLst/>
        </a:prstGeom>
      </xdr:spPr>
    </xdr:pic>
    <xdr:clientData/>
  </xdr:twoCellAnchor>
  <xdr:twoCellAnchor editAs="oneCell">
    <xdr:from>
      <xdr:col>8</xdr:col>
      <xdr:colOff>1512094</xdr:colOff>
      <xdr:row>2</xdr:row>
      <xdr:rowOff>107157</xdr:rowOff>
    </xdr:from>
    <xdr:to>
      <xdr:col>8</xdr:col>
      <xdr:colOff>1992227</xdr:colOff>
      <xdr:row>4</xdr:row>
      <xdr:rowOff>27697</xdr:rowOff>
    </xdr:to>
    <xdr:pic>
      <xdr:nvPicPr>
        <xdr:cNvPr id="688" name="Kép 687">
          <a:extLst>
            <a:ext uri="{FF2B5EF4-FFF2-40B4-BE49-F238E27FC236}">
              <a16:creationId xmlns:a16="http://schemas.microsoft.com/office/drawing/2014/main" id="{6EF53588-5A7D-489B-917B-A00DAA1A9558}"/>
            </a:ext>
          </a:extLst>
        </xdr:cNvPr>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6417469" y="750095"/>
          <a:ext cx="480133" cy="480133"/>
        </a:xfrm>
        <a:prstGeom prst="rect">
          <a:avLst/>
        </a:prstGeom>
      </xdr:spPr>
    </xdr:pic>
    <xdr:clientData/>
  </xdr:twoCellAnchor>
  <xdr:twoCellAnchor editAs="oneCell">
    <xdr:from>
      <xdr:col>16</xdr:col>
      <xdr:colOff>1547812</xdr:colOff>
      <xdr:row>2</xdr:row>
      <xdr:rowOff>83344</xdr:rowOff>
    </xdr:from>
    <xdr:to>
      <xdr:col>16</xdr:col>
      <xdr:colOff>2027945</xdr:colOff>
      <xdr:row>4</xdr:row>
      <xdr:rowOff>3884</xdr:rowOff>
    </xdr:to>
    <xdr:pic>
      <xdr:nvPicPr>
        <xdr:cNvPr id="689" name="Kép 688">
          <a:extLst>
            <a:ext uri="{FF2B5EF4-FFF2-40B4-BE49-F238E27FC236}">
              <a16:creationId xmlns:a16="http://schemas.microsoft.com/office/drawing/2014/main" id="{D1E05518-B3BF-4BB0-9C85-BFBA8E1E8C8A}"/>
            </a:ext>
          </a:extLst>
        </xdr:cNvPr>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11334750" y="726282"/>
          <a:ext cx="480133" cy="480133"/>
        </a:xfrm>
        <a:prstGeom prst="rect">
          <a:avLst/>
        </a:prstGeom>
      </xdr:spPr>
    </xdr:pic>
    <xdr:clientData/>
  </xdr:twoCellAnchor>
  <xdr:twoCellAnchor editAs="oneCell">
    <xdr:from>
      <xdr:col>24</xdr:col>
      <xdr:colOff>1583532</xdr:colOff>
      <xdr:row>398</xdr:row>
      <xdr:rowOff>59531</xdr:rowOff>
    </xdr:from>
    <xdr:to>
      <xdr:col>24</xdr:col>
      <xdr:colOff>2061141</xdr:colOff>
      <xdr:row>399</xdr:row>
      <xdr:rowOff>238124</xdr:rowOff>
    </xdr:to>
    <xdr:pic>
      <xdr:nvPicPr>
        <xdr:cNvPr id="690" name="Kép 689">
          <a:extLst>
            <a:ext uri="{FF2B5EF4-FFF2-40B4-BE49-F238E27FC236}">
              <a16:creationId xmlns:a16="http://schemas.microsoft.com/office/drawing/2014/main" id="{E152357F-ACC2-473F-A66E-6054C223A623}"/>
            </a:ext>
          </a:extLst>
        </xdr:cNvPr>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16335376" y="91035187"/>
          <a:ext cx="477609" cy="476249"/>
        </a:xfrm>
        <a:prstGeom prst="rect">
          <a:avLst/>
        </a:prstGeom>
      </xdr:spPr>
    </xdr:pic>
    <xdr:clientData/>
  </xdr:twoCellAnchor>
  <xdr:twoCellAnchor editAs="oneCell">
    <xdr:from>
      <xdr:col>0</xdr:col>
      <xdr:colOff>1595438</xdr:colOff>
      <xdr:row>414</xdr:row>
      <xdr:rowOff>35719</xdr:rowOff>
    </xdr:from>
    <xdr:to>
      <xdr:col>0</xdr:col>
      <xdr:colOff>2073047</xdr:colOff>
      <xdr:row>415</xdr:row>
      <xdr:rowOff>250031</xdr:rowOff>
    </xdr:to>
    <xdr:pic>
      <xdr:nvPicPr>
        <xdr:cNvPr id="691" name="Kép 690">
          <a:extLst>
            <a:ext uri="{FF2B5EF4-FFF2-40B4-BE49-F238E27FC236}">
              <a16:creationId xmlns:a16="http://schemas.microsoft.com/office/drawing/2014/main" id="{C4589429-F5C7-477E-BE23-11C79A7EF056}"/>
            </a:ext>
          </a:extLst>
        </xdr:cNvPr>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1595438" y="96285844"/>
          <a:ext cx="477609" cy="476249"/>
        </a:xfrm>
        <a:prstGeom prst="rect">
          <a:avLst/>
        </a:prstGeom>
      </xdr:spPr>
    </xdr:pic>
    <xdr:clientData/>
  </xdr:twoCellAnchor>
  <xdr:twoCellAnchor editAs="oneCell">
    <xdr:from>
      <xdr:col>0</xdr:col>
      <xdr:colOff>83344</xdr:colOff>
      <xdr:row>950</xdr:row>
      <xdr:rowOff>202406</xdr:rowOff>
    </xdr:from>
    <xdr:to>
      <xdr:col>0</xdr:col>
      <xdr:colOff>563081</xdr:colOff>
      <xdr:row>952</xdr:row>
      <xdr:rowOff>158269</xdr:rowOff>
    </xdr:to>
    <xdr:pic>
      <xdr:nvPicPr>
        <xdr:cNvPr id="692" name="Kép 691">
          <a:extLst>
            <a:ext uri="{FF2B5EF4-FFF2-40B4-BE49-F238E27FC236}">
              <a16:creationId xmlns:a16="http://schemas.microsoft.com/office/drawing/2014/main" id="{A2F715FE-CDD3-4768-92CC-D9153C611A2F}"/>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83344" y="198572437"/>
          <a:ext cx="479737" cy="479737"/>
        </a:xfrm>
        <a:prstGeom prst="rect">
          <a:avLst/>
        </a:prstGeom>
      </xdr:spPr>
    </xdr:pic>
    <xdr:clientData/>
  </xdr:twoCellAnchor>
  <xdr:twoCellAnchor editAs="oneCell">
    <xdr:from>
      <xdr:col>8</xdr:col>
      <xdr:colOff>1547812</xdr:colOff>
      <xdr:row>950</xdr:row>
      <xdr:rowOff>71437</xdr:rowOff>
    </xdr:from>
    <xdr:to>
      <xdr:col>8</xdr:col>
      <xdr:colOff>2027549</xdr:colOff>
      <xdr:row>952</xdr:row>
      <xdr:rowOff>27300</xdr:rowOff>
    </xdr:to>
    <xdr:pic>
      <xdr:nvPicPr>
        <xdr:cNvPr id="693" name="Kép 692">
          <a:extLst>
            <a:ext uri="{FF2B5EF4-FFF2-40B4-BE49-F238E27FC236}">
              <a16:creationId xmlns:a16="http://schemas.microsoft.com/office/drawing/2014/main" id="{E6DA0D01-E254-4B82-B6A9-B6AEDFCD3029}"/>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6453187" y="198441468"/>
          <a:ext cx="479737" cy="479737"/>
        </a:xfrm>
        <a:prstGeom prst="rect">
          <a:avLst/>
        </a:prstGeom>
      </xdr:spPr>
    </xdr:pic>
    <xdr:clientData/>
  </xdr:twoCellAnchor>
  <xdr:twoCellAnchor editAs="oneCell">
    <xdr:from>
      <xdr:col>16</xdr:col>
      <xdr:colOff>1559718</xdr:colOff>
      <xdr:row>950</xdr:row>
      <xdr:rowOff>11907</xdr:rowOff>
    </xdr:from>
    <xdr:to>
      <xdr:col>16</xdr:col>
      <xdr:colOff>2039455</xdr:colOff>
      <xdr:row>951</xdr:row>
      <xdr:rowOff>229707</xdr:rowOff>
    </xdr:to>
    <xdr:pic>
      <xdr:nvPicPr>
        <xdr:cNvPr id="694" name="Kép 693">
          <a:extLst>
            <a:ext uri="{FF2B5EF4-FFF2-40B4-BE49-F238E27FC236}">
              <a16:creationId xmlns:a16="http://schemas.microsoft.com/office/drawing/2014/main" id="{E5A40423-1419-4414-92D2-C330DBAC12DB}"/>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1346656" y="198381938"/>
          <a:ext cx="479737" cy="479737"/>
        </a:xfrm>
        <a:prstGeom prst="rect">
          <a:avLst/>
        </a:prstGeom>
      </xdr:spPr>
    </xdr:pic>
    <xdr:clientData/>
  </xdr:twoCellAnchor>
  <xdr:twoCellAnchor editAs="oneCell">
    <xdr:from>
      <xdr:col>24</xdr:col>
      <xdr:colOff>1583532</xdr:colOff>
      <xdr:row>950</xdr:row>
      <xdr:rowOff>11906</xdr:rowOff>
    </xdr:from>
    <xdr:to>
      <xdr:col>24</xdr:col>
      <xdr:colOff>2063269</xdr:colOff>
      <xdr:row>951</xdr:row>
      <xdr:rowOff>229706</xdr:rowOff>
    </xdr:to>
    <xdr:pic>
      <xdr:nvPicPr>
        <xdr:cNvPr id="695" name="Kép 694">
          <a:extLst>
            <a:ext uri="{FF2B5EF4-FFF2-40B4-BE49-F238E27FC236}">
              <a16:creationId xmlns:a16="http://schemas.microsoft.com/office/drawing/2014/main" id="{DD3EF948-B9A3-434A-9712-884D1D2F8C46}"/>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6335376" y="198381937"/>
          <a:ext cx="479737" cy="479737"/>
        </a:xfrm>
        <a:prstGeom prst="rect">
          <a:avLst/>
        </a:prstGeom>
      </xdr:spPr>
    </xdr:pic>
    <xdr:clientData/>
  </xdr:twoCellAnchor>
  <xdr:twoCellAnchor editAs="oneCell">
    <xdr:from>
      <xdr:col>24</xdr:col>
      <xdr:colOff>71438</xdr:colOff>
      <xdr:row>963</xdr:row>
      <xdr:rowOff>238124</xdr:rowOff>
    </xdr:from>
    <xdr:to>
      <xdr:col>24</xdr:col>
      <xdr:colOff>551175</xdr:colOff>
      <xdr:row>965</xdr:row>
      <xdr:rowOff>193985</xdr:rowOff>
    </xdr:to>
    <xdr:pic>
      <xdr:nvPicPr>
        <xdr:cNvPr id="696" name="Kép 695">
          <a:extLst>
            <a:ext uri="{FF2B5EF4-FFF2-40B4-BE49-F238E27FC236}">
              <a16:creationId xmlns:a16="http://schemas.microsoft.com/office/drawing/2014/main" id="{F403E0B8-A27A-468F-BCD6-15CBDCA534DB}"/>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4823282" y="203001562"/>
          <a:ext cx="479737" cy="479737"/>
        </a:xfrm>
        <a:prstGeom prst="rect">
          <a:avLst/>
        </a:prstGeom>
      </xdr:spPr>
    </xdr:pic>
    <xdr:clientData/>
  </xdr:twoCellAnchor>
  <xdr:twoCellAnchor editAs="oneCell">
    <xdr:from>
      <xdr:col>16</xdr:col>
      <xdr:colOff>1535906</xdr:colOff>
      <xdr:row>963</xdr:row>
      <xdr:rowOff>-1</xdr:rowOff>
    </xdr:from>
    <xdr:to>
      <xdr:col>16</xdr:col>
      <xdr:colOff>2015643</xdr:colOff>
      <xdr:row>964</xdr:row>
      <xdr:rowOff>217798</xdr:rowOff>
    </xdr:to>
    <xdr:pic>
      <xdr:nvPicPr>
        <xdr:cNvPr id="698" name="Kép 697">
          <a:extLst>
            <a:ext uri="{FF2B5EF4-FFF2-40B4-BE49-F238E27FC236}">
              <a16:creationId xmlns:a16="http://schemas.microsoft.com/office/drawing/2014/main" id="{2CD0E489-88F5-48B5-9C1D-74C6CBA8D5F9}"/>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1322844" y="202763437"/>
          <a:ext cx="479737" cy="479737"/>
        </a:xfrm>
        <a:prstGeom prst="rect">
          <a:avLst/>
        </a:prstGeom>
      </xdr:spPr>
    </xdr:pic>
    <xdr:clientData/>
  </xdr:twoCellAnchor>
  <xdr:twoCellAnchor editAs="oneCell">
    <xdr:from>
      <xdr:col>8</xdr:col>
      <xdr:colOff>1524000</xdr:colOff>
      <xdr:row>963</xdr:row>
      <xdr:rowOff>47624</xdr:rowOff>
    </xdr:from>
    <xdr:to>
      <xdr:col>8</xdr:col>
      <xdr:colOff>2003737</xdr:colOff>
      <xdr:row>965</xdr:row>
      <xdr:rowOff>3485</xdr:rowOff>
    </xdr:to>
    <xdr:pic>
      <xdr:nvPicPr>
        <xdr:cNvPr id="699" name="Kép 698">
          <a:extLst>
            <a:ext uri="{FF2B5EF4-FFF2-40B4-BE49-F238E27FC236}">
              <a16:creationId xmlns:a16="http://schemas.microsoft.com/office/drawing/2014/main" id="{280EF0AD-F18A-471D-B470-7574900F852C}"/>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6429375" y="202811062"/>
          <a:ext cx="479737" cy="479737"/>
        </a:xfrm>
        <a:prstGeom prst="rect">
          <a:avLst/>
        </a:prstGeom>
      </xdr:spPr>
    </xdr:pic>
    <xdr:clientData/>
  </xdr:twoCellAnchor>
  <xdr:twoCellAnchor editAs="oneCell">
    <xdr:from>
      <xdr:col>0</xdr:col>
      <xdr:colOff>1559719</xdr:colOff>
      <xdr:row>963</xdr:row>
      <xdr:rowOff>0</xdr:rowOff>
    </xdr:from>
    <xdr:to>
      <xdr:col>0</xdr:col>
      <xdr:colOff>2039456</xdr:colOff>
      <xdr:row>964</xdr:row>
      <xdr:rowOff>217799</xdr:rowOff>
    </xdr:to>
    <xdr:pic>
      <xdr:nvPicPr>
        <xdr:cNvPr id="700" name="Kép 699">
          <a:extLst>
            <a:ext uri="{FF2B5EF4-FFF2-40B4-BE49-F238E27FC236}">
              <a16:creationId xmlns:a16="http://schemas.microsoft.com/office/drawing/2014/main" id="{29F81864-B19B-4622-A0B5-74F4E9788BD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559719" y="202763438"/>
          <a:ext cx="479737" cy="479737"/>
        </a:xfrm>
        <a:prstGeom prst="rect">
          <a:avLst/>
        </a:prstGeom>
      </xdr:spPr>
    </xdr:pic>
    <xdr:clientData/>
  </xdr:twoCellAnchor>
  <xdr:twoCellAnchor editAs="oneCell">
    <xdr:from>
      <xdr:col>0</xdr:col>
      <xdr:colOff>1559719</xdr:colOff>
      <xdr:row>975</xdr:row>
      <xdr:rowOff>273843</xdr:rowOff>
    </xdr:from>
    <xdr:to>
      <xdr:col>0</xdr:col>
      <xdr:colOff>2039456</xdr:colOff>
      <xdr:row>977</xdr:row>
      <xdr:rowOff>193986</xdr:rowOff>
    </xdr:to>
    <xdr:pic>
      <xdr:nvPicPr>
        <xdr:cNvPr id="701" name="Kép 700">
          <a:extLst>
            <a:ext uri="{FF2B5EF4-FFF2-40B4-BE49-F238E27FC236}">
              <a16:creationId xmlns:a16="http://schemas.microsoft.com/office/drawing/2014/main" id="{5A8E0811-0641-42F9-A6D9-85D463B0D1FA}"/>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559719" y="207133031"/>
          <a:ext cx="479737" cy="479737"/>
        </a:xfrm>
        <a:prstGeom prst="rect">
          <a:avLst/>
        </a:prstGeom>
      </xdr:spPr>
    </xdr:pic>
    <xdr:clientData/>
  </xdr:twoCellAnchor>
  <xdr:twoCellAnchor editAs="oneCell">
    <xdr:from>
      <xdr:col>8</xdr:col>
      <xdr:colOff>1559719</xdr:colOff>
      <xdr:row>975</xdr:row>
      <xdr:rowOff>250031</xdr:rowOff>
    </xdr:from>
    <xdr:to>
      <xdr:col>8</xdr:col>
      <xdr:colOff>2039456</xdr:colOff>
      <xdr:row>977</xdr:row>
      <xdr:rowOff>170174</xdr:rowOff>
    </xdr:to>
    <xdr:pic>
      <xdr:nvPicPr>
        <xdr:cNvPr id="702" name="Kép 701">
          <a:extLst>
            <a:ext uri="{FF2B5EF4-FFF2-40B4-BE49-F238E27FC236}">
              <a16:creationId xmlns:a16="http://schemas.microsoft.com/office/drawing/2014/main" id="{40C4F4A3-FDCB-4E08-9FE7-CBF599548E87}"/>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6465094" y="207109219"/>
          <a:ext cx="479737" cy="479737"/>
        </a:xfrm>
        <a:prstGeom prst="rect">
          <a:avLst/>
        </a:prstGeom>
      </xdr:spPr>
    </xdr:pic>
    <xdr:clientData/>
  </xdr:twoCellAnchor>
  <xdr:twoCellAnchor editAs="oneCell">
    <xdr:from>
      <xdr:col>16</xdr:col>
      <xdr:colOff>1559718</xdr:colOff>
      <xdr:row>976</xdr:row>
      <xdr:rowOff>214312</xdr:rowOff>
    </xdr:from>
    <xdr:to>
      <xdr:col>16</xdr:col>
      <xdr:colOff>2039455</xdr:colOff>
      <xdr:row>978</xdr:row>
      <xdr:rowOff>170175</xdr:rowOff>
    </xdr:to>
    <xdr:pic>
      <xdr:nvPicPr>
        <xdr:cNvPr id="703" name="Kép 702">
          <a:extLst>
            <a:ext uri="{FF2B5EF4-FFF2-40B4-BE49-F238E27FC236}">
              <a16:creationId xmlns:a16="http://schemas.microsoft.com/office/drawing/2014/main" id="{7DD906A2-DD1F-43E7-95C7-0B1FA3949C89}"/>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1346656" y="207371156"/>
          <a:ext cx="479737" cy="479737"/>
        </a:xfrm>
        <a:prstGeom prst="rect">
          <a:avLst/>
        </a:prstGeom>
      </xdr:spPr>
    </xdr:pic>
    <xdr:clientData/>
  </xdr:twoCellAnchor>
  <xdr:twoCellAnchor editAs="oneCell">
    <xdr:from>
      <xdr:col>24</xdr:col>
      <xdr:colOff>1571625</xdr:colOff>
      <xdr:row>976</xdr:row>
      <xdr:rowOff>166688</xdr:rowOff>
    </xdr:from>
    <xdr:to>
      <xdr:col>24</xdr:col>
      <xdr:colOff>2051362</xdr:colOff>
      <xdr:row>978</xdr:row>
      <xdr:rowOff>122551</xdr:rowOff>
    </xdr:to>
    <xdr:pic>
      <xdr:nvPicPr>
        <xdr:cNvPr id="268" name="Kép 267">
          <a:extLst>
            <a:ext uri="{FF2B5EF4-FFF2-40B4-BE49-F238E27FC236}">
              <a16:creationId xmlns:a16="http://schemas.microsoft.com/office/drawing/2014/main" id="{EE6DF701-961F-4909-9EE6-8D0F72C918F3}"/>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6323469" y="207323532"/>
          <a:ext cx="479737" cy="479737"/>
        </a:xfrm>
        <a:prstGeom prst="rect">
          <a:avLst/>
        </a:prstGeom>
      </xdr:spPr>
    </xdr:pic>
    <xdr:clientData/>
  </xdr:twoCellAnchor>
  <xdr:twoCellAnchor editAs="oneCell">
    <xdr:from>
      <xdr:col>24</xdr:col>
      <xdr:colOff>1619250</xdr:colOff>
      <xdr:row>988</xdr:row>
      <xdr:rowOff>285750</xdr:rowOff>
    </xdr:from>
    <xdr:to>
      <xdr:col>24</xdr:col>
      <xdr:colOff>2098987</xdr:colOff>
      <xdr:row>990</xdr:row>
      <xdr:rowOff>205893</xdr:rowOff>
    </xdr:to>
    <xdr:pic>
      <xdr:nvPicPr>
        <xdr:cNvPr id="313" name="Kép 312">
          <a:extLst>
            <a:ext uri="{FF2B5EF4-FFF2-40B4-BE49-F238E27FC236}">
              <a16:creationId xmlns:a16="http://schemas.microsoft.com/office/drawing/2014/main" id="{2BBB0F2E-1A33-4C6C-AAF3-A85354F6DB42}"/>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6371094" y="211538344"/>
          <a:ext cx="479737" cy="479737"/>
        </a:xfrm>
        <a:prstGeom prst="rect">
          <a:avLst/>
        </a:prstGeom>
      </xdr:spPr>
    </xdr:pic>
    <xdr:clientData/>
  </xdr:twoCellAnchor>
  <xdr:twoCellAnchor editAs="oneCell">
    <xdr:from>
      <xdr:col>16</xdr:col>
      <xdr:colOff>1595438</xdr:colOff>
      <xdr:row>989</xdr:row>
      <xdr:rowOff>23813</xdr:rowOff>
    </xdr:from>
    <xdr:to>
      <xdr:col>16</xdr:col>
      <xdr:colOff>2075175</xdr:colOff>
      <xdr:row>990</xdr:row>
      <xdr:rowOff>241611</xdr:rowOff>
    </xdr:to>
    <xdr:pic>
      <xdr:nvPicPr>
        <xdr:cNvPr id="315" name="Kép 314">
          <a:extLst>
            <a:ext uri="{FF2B5EF4-FFF2-40B4-BE49-F238E27FC236}">
              <a16:creationId xmlns:a16="http://schemas.microsoft.com/office/drawing/2014/main" id="{D5D8246E-8FDA-495B-A857-9F2A8D8310C5}"/>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1382376" y="211574063"/>
          <a:ext cx="479737" cy="479737"/>
        </a:xfrm>
        <a:prstGeom prst="rect">
          <a:avLst/>
        </a:prstGeom>
      </xdr:spPr>
    </xdr:pic>
    <xdr:clientData/>
  </xdr:twoCellAnchor>
  <xdr:twoCellAnchor editAs="oneCell">
    <xdr:from>
      <xdr:col>0</xdr:col>
      <xdr:colOff>1583531</xdr:colOff>
      <xdr:row>989</xdr:row>
      <xdr:rowOff>154781</xdr:rowOff>
    </xdr:from>
    <xdr:to>
      <xdr:col>0</xdr:col>
      <xdr:colOff>2063268</xdr:colOff>
      <xdr:row>991</xdr:row>
      <xdr:rowOff>110643</xdr:rowOff>
    </xdr:to>
    <xdr:pic>
      <xdr:nvPicPr>
        <xdr:cNvPr id="360" name="Kép 359">
          <a:extLst>
            <a:ext uri="{FF2B5EF4-FFF2-40B4-BE49-F238E27FC236}">
              <a16:creationId xmlns:a16="http://schemas.microsoft.com/office/drawing/2014/main" id="{BD0C7F37-8F9A-42AC-8E7C-051A6895418C}"/>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583531" y="211705031"/>
          <a:ext cx="479737" cy="479737"/>
        </a:xfrm>
        <a:prstGeom prst="rect">
          <a:avLst/>
        </a:prstGeom>
      </xdr:spPr>
    </xdr:pic>
    <xdr:clientData/>
  </xdr:twoCellAnchor>
  <xdr:twoCellAnchor editAs="oneCell">
    <xdr:from>
      <xdr:col>0</xdr:col>
      <xdr:colOff>1512094</xdr:colOff>
      <xdr:row>1002</xdr:row>
      <xdr:rowOff>71437</xdr:rowOff>
    </xdr:from>
    <xdr:to>
      <xdr:col>0</xdr:col>
      <xdr:colOff>1991831</xdr:colOff>
      <xdr:row>1004</xdr:row>
      <xdr:rowOff>27298</xdr:rowOff>
    </xdr:to>
    <xdr:pic>
      <xdr:nvPicPr>
        <xdr:cNvPr id="362" name="Kép 361">
          <a:extLst>
            <a:ext uri="{FF2B5EF4-FFF2-40B4-BE49-F238E27FC236}">
              <a16:creationId xmlns:a16="http://schemas.microsoft.com/office/drawing/2014/main" id="{BBB45E24-F1D8-4FB4-93E8-AF87D9F467EA}"/>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1512094" y="216015093"/>
          <a:ext cx="479737" cy="479737"/>
        </a:xfrm>
        <a:prstGeom prst="rect">
          <a:avLst/>
        </a:prstGeom>
      </xdr:spPr>
    </xdr:pic>
    <xdr:clientData/>
  </xdr:twoCellAnchor>
  <xdr:twoCellAnchor editAs="oneCell">
    <xdr:from>
      <xdr:col>16</xdr:col>
      <xdr:colOff>114301</xdr:colOff>
      <xdr:row>402</xdr:row>
      <xdr:rowOff>38100</xdr:rowOff>
    </xdr:from>
    <xdr:to>
      <xdr:col>16</xdr:col>
      <xdr:colOff>2037016</xdr:colOff>
      <xdr:row>411</xdr:row>
      <xdr:rowOff>250031</xdr:rowOff>
    </xdr:to>
    <xdr:pic>
      <xdr:nvPicPr>
        <xdr:cNvPr id="4" name="Kép 3">
          <a:extLst>
            <a:ext uri="{FF2B5EF4-FFF2-40B4-BE49-F238E27FC236}">
              <a16:creationId xmlns:a16="http://schemas.microsoft.com/office/drawing/2014/main" id="{6799CB97-A4D7-4090-8B8F-E9C99274FE77}"/>
            </a:ext>
          </a:extLst>
        </xdr:cNvPr>
        <xdr:cNvPicPr>
          <a:picLocks noChangeAspect="1"/>
        </xdr:cNvPicPr>
      </xdr:nvPicPr>
      <xdr:blipFill rotWithShape="1">
        <a:blip xmlns:r="http://schemas.openxmlformats.org/officeDocument/2006/relationships" r:embed="rId290" cstate="print">
          <a:extLst>
            <a:ext uri="{28A0092B-C50C-407E-A947-70E740481C1C}">
              <a14:useLocalDpi xmlns:a14="http://schemas.microsoft.com/office/drawing/2010/main" val="0"/>
            </a:ext>
          </a:extLst>
        </a:blip>
        <a:srcRect l="16297" t="1880" r="13502" b="2223"/>
        <a:stretch>
          <a:fillRect/>
        </a:stretch>
      </xdr:blipFill>
      <xdr:spPr>
        <a:xfrm>
          <a:off x="9901239" y="92097225"/>
          <a:ext cx="1922715" cy="3533774"/>
        </a:xfrm>
        <a:prstGeom prst="rect">
          <a:avLst/>
        </a:prstGeom>
      </xdr:spPr>
    </xdr:pic>
    <xdr:clientData/>
  </xdr:twoCellAnchor>
  <xdr:twoCellAnchor editAs="oneCell">
    <xdr:from>
      <xdr:col>16</xdr:col>
      <xdr:colOff>1024051</xdr:colOff>
      <xdr:row>399</xdr:row>
      <xdr:rowOff>19050</xdr:rowOff>
    </xdr:from>
    <xdr:to>
      <xdr:col>16</xdr:col>
      <xdr:colOff>2008585</xdr:colOff>
      <xdr:row>402</xdr:row>
      <xdr:rowOff>119061</xdr:rowOff>
    </xdr:to>
    <xdr:pic>
      <xdr:nvPicPr>
        <xdr:cNvPr id="454" name="Kép 453">
          <a:extLst>
            <a:ext uri="{FF2B5EF4-FFF2-40B4-BE49-F238E27FC236}">
              <a16:creationId xmlns:a16="http://schemas.microsoft.com/office/drawing/2014/main" id="{056972C3-2928-4169-AE14-DE2193721087}"/>
            </a:ext>
          </a:extLst>
        </xdr:cNvPr>
        <xdr:cNvPicPr>
          <a:picLocks noChangeAspect="1"/>
        </xdr:cNvPicPr>
      </xdr:nvPicPr>
      <xdr:blipFill rotWithShape="1">
        <a:blip xmlns:r="http://schemas.openxmlformats.org/officeDocument/2006/relationships" r:embed="rId291" cstate="print">
          <a:extLst>
            <a:ext uri="{28A0092B-C50C-407E-A947-70E740481C1C}">
              <a14:useLocalDpi xmlns:a14="http://schemas.microsoft.com/office/drawing/2010/main" val="0"/>
            </a:ext>
          </a:extLst>
        </a:blip>
        <a:srcRect l="4560" t="16247" r="3090" b="22186"/>
        <a:stretch>
          <a:fillRect/>
        </a:stretch>
      </xdr:blipFill>
      <xdr:spPr>
        <a:xfrm>
          <a:off x="10810989" y="91292363"/>
          <a:ext cx="984534" cy="885824"/>
        </a:xfrm>
        <a:prstGeom prst="rect">
          <a:avLst/>
        </a:prstGeom>
      </xdr:spPr>
    </xdr:pic>
    <xdr:clientData/>
  </xdr:twoCellAnchor>
  <xdr:twoCellAnchor editAs="oneCell">
    <xdr:from>
      <xdr:col>16</xdr:col>
      <xdr:colOff>95250</xdr:colOff>
      <xdr:row>398</xdr:row>
      <xdr:rowOff>83344</xdr:rowOff>
    </xdr:from>
    <xdr:to>
      <xdr:col>16</xdr:col>
      <xdr:colOff>572859</xdr:colOff>
      <xdr:row>400</xdr:row>
      <xdr:rowOff>150</xdr:rowOff>
    </xdr:to>
    <xdr:pic>
      <xdr:nvPicPr>
        <xdr:cNvPr id="150" name="Kép 149">
          <a:extLst>
            <a:ext uri="{FF2B5EF4-FFF2-40B4-BE49-F238E27FC236}">
              <a16:creationId xmlns:a16="http://schemas.microsoft.com/office/drawing/2014/main" id="{6BB7F253-0B10-4468-9E04-20C18B1D1A87}"/>
            </a:ext>
          </a:extLst>
        </xdr:cNvPr>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9882188" y="91059000"/>
          <a:ext cx="477609" cy="476249"/>
        </a:xfrm>
        <a:prstGeom prst="rect">
          <a:avLst/>
        </a:prstGeom>
      </xdr:spPr>
    </xdr:pic>
    <xdr:clientData/>
  </xdr:twoCellAnchor>
  <xdr:twoCellAnchor editAs="oneCell">
    <xdr:from>
      <xdr:col>0</xdr:col>
      <xdr:colOff>190500</xdr:colOff>
      <xdr:row>106</xdr:row>
      <xdr:rowOff>119062</xdr:rowOff>
    </xdr:from>
    <xdr:to>
      <xdr:col>0</xdr:col>
      <xdr:colOff>2012156</xdr:colOff>
      <xdr:row>114</xdr:row>
      <xdr:rowOff>35765</xdr:rowOff>
    </xdr:to>
    <xdr:pic>
      <xdr:nvPicPr>
        <xdr:cNvPr id="620" name="Kép 619">
          <a:extLst>
            <a:ext uri="{FF2B5EF4-FFF2-40B4-BE49-F238E27FC236}">
              <a16:creationId xmlns:a16="http://schemas.microsoft.com/office/drawing/2014/main" id="{36FAA46A-D5BF-D670-0F60-29424BD49240}"/>
            </a:ext>
          </a:extLst>
        </xdr:cNvPr>
        <xdr:cNvPicPr>
          <a:picLocks noChangeAspect="1"/>
        </xdr:cNvPicPr>
      </xdr:nvPicPr>
      <xdr:blipFill rotWithShape="1">
        <a:blip xmlns:r="http://schemas.openxmlformats.org/officeDocument/2006/relationships" r:embed="rId292" cstate="print">
          <a:extLst>
            <a:ext uri="{28A0092B-C50C-407E-A947-70E740481C1C}">
              <a14:useLocalDpi xmlns:a14="http://schemas.microsoft.com/office/drawing/2010/main" val="0"/>
            </a:ext>
          </a:extLst>
        </a:blip>
        <a:srcRect l="16114" t="21810" r="12110"/>
        <a:stretch>
          <a:fillRect/>
        </a:stretch>
      </xdr:blipFill>
      <xdr:spPr>
        <a:xfrm>
          <a:off x="190500" y="27610593"/>
          <a:ext cx="1821656" cy="2976610"/>
        </a:xfrm>
        <a:prstGeom prst="rect">
          <a:avLst/>
        </a:prstGeom>
      </xdr:spPr>
    </xdr:pic>
    <xdr:clientData/>
  </xdr:twoCellAnchor>
  <xdr:twoCellAnchor editAs="oneCell">
    <xdr:from>
      <xdr:col>24</xdr:col>
      <xdr:colOff>83345</xdr:colOff>
      <xdr:row>1034</xdr:row>
      <xdr:rowOff>71437</xdr:rowOff>
    </xdr:from>
    <xdr:to>
      <xdr:col>24</xdr:col>
      <xdr:colOff>2059781</xdr:colOff>
      <xdr:row>1037</xdr:row>
      <xdr:rowOff>1535141</xdr:rowOff>
    </xdr:to>
    <xdr:pic>
      <xdr:nvPicPr>
        <xdr:cNvPr id="460" name="Kép 459">
          <a:extLst>
            <a:ext uri="{FF2B5EF4-FFF2-40B4-BE49-F238E27FC236}">
              <a16:creationId xmlns:a16="http://schemas.microsoft.com/office/drawing/2014/main" id="{3B7BAADD-A726-DCB5-4253-680446C42FB1}"/>
            </a:ext>
          </a:extLst>
        </xdr:cNvPr>
        <xdr:cNvPicPr>
          <a:picLocks noChangeAspect="1"/>
        </xdr:cNvPicPr>
      </xdr:nvPicPr>
      <xdr:blipFill>
        <a:blip xmlns:r="http://schemas.openxmlformats.org/officeDocument/2006/relationships" r:embed="rId293"/>
        <a:stretch>
          <a:fillRect/>
        </a:stretch>
      </xdr:blipFill>
      <xdr:spPr>
        <a:xfrm>
          <a:off x="14835189" y="221063343"/>
          <a:ext cx="1976436" cy="1963767"/>
        </a:xfrm>
        <a:prstGeom prst="rect">
          <a:avLst/>
        </a:prstGeom>
      </xdr:spPr>
    </xdr:pic>
    <xdr:clientData/>
  </xdr:twoCellAnchor>
  <xdr:twoCellAnchor editAs="oneCell">
    <xdr:from>
      <xdr:col>0</xdr:col>
      <xdr:colOff>83279</xdr:colOff>
      <xdr:row>723</xdr:row>
      <xdr:rowOff>8658</xdr:rowOff>
    </xdr:from>
    <xdr:to>
      <xdr:col>0</xdr:col>
      <xdr:colOff>1738185</xdr:colOff>
      <xdr:row>730</xdr:row>
      <xdr:rowOff>194831</xdr:rowOff>
    </xdr:to>
    <xdr:pic>
      <xdr:nvPicPr>
        <xdr:cNvPr id="144" name="Kép 143">
          <a:extLst>
            <a:ext uri="{FF2B5EF4-FFF2-40B4-BE49-F238E27FC236}">
              <a16:creationId xmlns:a16="http://schemas.microsoft.com/office/drawing/2014/main" id="{E79DAB5A-2D69-4E0A-9440-CA1CF62EE3FA}"/>
            </a:ext>
          </a:extLst>
        </xdr:cNvPr>
        <xdr:cNvPicPr>
          <a:picLocks noChangeAspect="1"/>
        </xdr:cNvPicPr>
      </xdr:nvPicPr>
      <xdr:blipFill rotWithShape="1">
        <a:blip xmlns:r="http://schemas.openxmlformats.org/officeDocument/2006/relationships" r:embed="rId294" cstate="print">
          <a:extLst>
            <a:ext uri="{28A0092B-C50C-407E-A947-70E740481C1C}">
              <a14:useLocalDpi xmlns:a14="http://schemas.microsoft.com/office/drawing/2010/main" val="0"/>
            </a:ext>
          </a:extLst>
        </a:blip>
        <a:srcRect l="14484" t="3555" r="10462" b="5755"/>
        <a:stretch>
          <a:fillRect/>
        </a:stretch>
      </xdr:blipFill>
      <xdr:spPr>
        <a:xfrm>
          <a:off x="83279" y="951633"/>
          <a:ext cx="1654906" cy="2957947"/>
        </a:xfrm>
        <a:prstGeom prst="rect">
          <a:avLst/>
        </a:prstGeom>
      </xdr:spPr>
    </xdr:pic>
    <xdr:clientData/>
  </xdr:twoCellAnchor>
  <xdr:twoCellAnchor editAs="oneCell">
    <xdr:from>
      <xdr:col>0</xdr:col>
      <xdr:colOff>1026581</xdr:colOff>
      <xdr:row>719</xdr:row>
      <xdr:rowOff>277090</xdr:rowOff>
    </xdr:from>
    <xdr:to>
      <xdr:col>0</xdr:col>
      <xdr:colOff>2002217</xdr:colOff>
      <xdr:row>726</xdr:row>
      <xdr:rowOff>104775</xdr:rowOff>
    </xdr:to>
    <xdr:pic>
      <xdr:nvPicPr>
        <xdr:cNvPr id="156" name="Kép 155">
          <a:extLst>
            <a:ext uri="{FF2B5EF4-FFF2-40B4-BE49-F238E27FC236}">
              <a16:creationId xmlns:a16="http://schemas.microsoft.com/office/drawing/2014/main" id="{F9F35356-AF0B-4886-8E02-CC2CE4D7CC0F}"/>
            </a:ext>
          </a:extLst>
        </xdr:cNvPr>
        <xdr:cNvPicPr>
          <a:picLocks noChangeAspect="1"/>
        </xdr:cNvPicPr>
      </xdr:nvPicPr>
      <xdr:blipFill rotWithShape="1">
        <a:blip xmlns:r="http://schemas.openxmlformats.org/officeDocument/2006/relationships" r:embed="rId295" cstate="print">
          <a:extLst>
            <a:ext uri="{28A0092B-C50C-407E-A947-70E740481C1C}">
              <a14:useLocalDpi xmlns:a14="http://schemas.microsoft.com/office/drawing/2010/main" val="0"/>
            </a:ext>
          </a:extLst>
        </a:blip>
        <a:srcRect l="17228" t="4821" r="13857" b="4949"/>
        <a:stretch>
          <a:fillRect/>
        </a:stretch>
      </xdr:blipFill>
      <xdr:spPr>
        <a:xfrm>
          <a:off x="1026581" y="277090"/>
          <a:ext cx="975636" cy="1770785"/>
        </a:xfrm>
        <a:prstGeom prst="rect">
          <a:avLst/>
        </a:prstGeom>
      </xdr:spPr>
    </xdr:pic>
    <xdr:clientData/>
  </xdr:twoCellAnchor>
  <xdr:oneCellAnchor>
    <xdr:from>
      <xdr:col>5</xdr:col>
      <xdr:colOff>127721</xdr:colOff>
      <xdr:row>729</xdr:row>
      <xdr:rowOff>1674020</xdr:rowOff>
    </xdr:from>
    <xdr:ext cx="985054" cy="303067"/>
    <xdr:pic>
      <xdr:nvPicPr>
        <xdr:cNvPr id="157" name="Kép 156">
          <a:extLst>
            <a:ext uri="{FF2B5EF4-FFF2-40B4-BE49-F238E27FC236}">
              <a16:creationId xmlns:a16="http://schemas.microsoft.com/office/drawing/2014/main" id="{DD1A07DE-94CB-4FCB-AA82-E1BDD1BB6617}"/>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818659" y="160443864"/>
          <a:ext cx="985054" cy="303067"/>
        </a:xfrm>
        <a:prstGeom prst="rect">
          <a:avLst/>
        </a:prstGeom>
      </xdr:spPr>
    </xdr:pic>
    <xdr:clientData/>
  </xdr:oneCellAnchor>
  <xdr:twoCellAnchor editAs="oneCell">
    <xdr:from>
      <xdr:col>24</xdr:col>
      <xdr:colOff>69274</xdr:colOff>
      <xdr:row>853</xdr:row>
      <xdr:rowOff>127722</xdr:rowOff>
    </xdr:from>
    <xdr:to>
      <xdr:col>24</xdr:col>
      <xdr:colOff>1976795</xdr:colOff>
      <xdr:row>860</xdr:row>
      <xdr:rowOff>239206</xdr:rowOff>
    </xdr:to>
    <xdr:pic>
      <xdr:nvPicPr>
        <xdr:cNvPr id="627" name="图片 2">
          <a:extLst>
            <a:ext uri="{FF2B5EF4-FFF2-40B4-BE49-F238E27FC236}">
              <a16:creationId xmlns:a16="http://schemas.microsoft.com/office/drawing/2014/main" id="{D6419E0C-0996-4AC5-983D-F439189A10B5}"/>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rcRect/>
        <a:stretch>
          <a:fillRect/>
        </a:stretch>
      </xdr:blipFill>
      <xdr:spPr bwMode="auto">
        <a:xfrm>
          <a:off x="14821118" y="184174535"/>
          <a:ext cx="1907521" cy="2909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24</xdr:col>
      <xdr:colOff>1226345</xdr:colOff>
      <xdr:row>850</xdr:row>
      <xdr:rowOff>47625</xdr:rowOff>
    </xdr:from>
    <xdr:to>
      <xdr:col>24</xdr:col>
      <xdr:colOff>1988345</xdr:colOff>
      <xdr:row>857</xdr:row>
      <xdr:rowOff>23811</xdr:rowOff>
    </xdr:to>
    <xdr:pic>
      <xdr:nvPicPr>
        <xdr:cNvPr id="213" name="Kép 212">
          <a:extLst>
            <a:ext uri="{FF2B5EF4-FFF2-40B4-BE49-F238E27FC236}">
              <a16:creationId xmlns:a16="http://schemas.microsoft.com/office/drawing/2014/main" id="{973D9FB0-5FC8-B6C9-FE1D-B67D91BAA0BF}"/>
            </a:ext>
          </a:extLst>
        </xdr:cNvPr>
        <xdr:cNvPicPr>
          <a:picLocks noChangeAspect="1"/>
        </xdr:cNvPicPr>
      </xdr:nvPicPr>
      <xdr:blipFill rotWithShape="1">
        <a:blip xmlns:r="http://schemas.openxmlformats.org/officeDocument/2006/relationships" r:embed="rId297" cstate="print">
          <a:extLst>
            <a:ext uri="{28A0092B-C50C-407E-A947-70E740481C1C}">
              <a14:useLocalDpi xmlns:a14="http://schemas.microsoft.com/office/drawing/2010/main" val="0"/>
            </a:ext>
          </a:extLst>
        </a:blip>
        <a:srcRect l="15126" r="18207"/>
        <a:stretch>
          <a:fillRect/>
        </a:stretch>
      </xdr:blipFill>
      <xdr:spPr>
        <a:xfrm>
          <a:off x="15978189" y="183308625"/>
          <a:ext cx="762000" cy="1523999"/>
        </a:xfrm>
        <a:prstGeom prst="rect">
          <a:avLst/>
        </a:prstGeom>
      </xdr:spPr>
    </xdr:pic>
    <xdr:clientData/>
  </xdr:twoCellAnchor>
  <xdr:twoCellAnchor editAs="oneCell">
    <xdr:from>
      <xdr:col>24</xdr:col>
      <xdr:colOff>92103</xdr:colOff>
      <xdr:row>490</xdr:row>
      <xdr:rowOff>25977</xdr:rowOff>
    </xdr:from>
    <xdr:to>
      <xdr:col>24</xdr:col>
      <xdr:colOff>1950538</xdr:colOff>
      <xdr:row>500</xdr:row>
      <xdr:rowOff>1122217</xdr:rowOff>
    </xdr:to>
    <xdr:pic>
      <xdr:nvPicPr>
        <xdr:cNvPr id="18" name="Kép 17">
          <a:extLst>
            <a:ext uri="{FF2B5EF4-FFF2-40B4-BE49-F238E27FC236}">
              <a16:creationId xmlns:a16="http://schemas.microsoft.com/office/drawing/2014/main" id="{44BA806A-EAF4-45DC-B53A-FA9184B4ECA8}"/>
            </a:ext>
          </a:extLst>
        </xdr:cNvPr>
        <xdr:cNvPicPr>
          <a:picLocks noChangeAspect="1"/>
        </xdr:cNvPicPr>
      </xdr:nvPicPr>
      <xdr:blipFill rotWithShape="1">
        <a:blip xmlns:r="http://schemas.openxmlformats.org/officeDocument/2006/relationships" r:embed="rId298" cstate="print">
          <a:extLst>
            <a:ext uri="{28A0092B-C50C-407E-A947-70E740481C1C}">
              <a14:useLocalDpi xmlns:a14="http://schemas.microsoft.com/office/drawing/2010/main" val="0"/>
            </a:ext>
          </a:extLst>
        </a:blip>
        <a:srcRect l="20822" t="13867" r="19832" b="6192"/>
        <a:stretch>
          <a:fillRect/>
        </a:stretch>
      </xdr:blipFill>
      <xdr:spPr>
        <a:xfrm>
          <a:off x="92103" y="587952"/>
          <a:ext cx="1858435" cy="3191740"/>
        </a:xfrm>
        <a:prstGeom prst="rect">
          <a:avLst/>
        </a:prstGeom>
      </xdr:spPr>
    </xdr:pic>
    <xdr:clientData/>
  </xdr:twoCellAnchor>
  <xdr:oneCellAnchor>
    <xdr:from>
      <xdr:col>5</xdr:col>
      <xdr:colOff>220645</xdr:colOff>
      <xdr:row>539</xdr:row>
      <xdr:rowOff>1678536</xdr:rowOff>
    </xdr:from>
    <xdr:ext cx="872564" cy="268464"/>
    <xdr:pic>
      <xdr:nvPicPr>
        <xdr:cNvPr id="16" name="Kép 15">
          <a:extLst>
            <a:ext uri="{FF2B5EF4-FFF2-40B4-BE49-F238E27FC236}">
              <a16:creationId xmlns:a16="http://schemas.microsoft.com/office/drawing/2014/main" id="{81A76B69-7DE6-4542-862D-4B67B0E370D1}"/>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898615" y="121750120"/>
          <a:ext cx="872564" cy="268464"/>
        </a:xfrm>
        <a:prstGeom prst="rect">
          <a:avLst/>
        </a:prstGeom>
      </xdr:spPr>
    </xdr:pic>
    <xdr:clientData/>
  </xdr:oneCellAnchor>
  <xdr:twoCellAnchor editAs="oneCell">
    <xdr:from>
      <xdr:col>0</xdr:col>
      <xdr:colOff>78789</xdr:colOff>
      <xdr:row>532</xdr:row>
      <xdr:rowOff>177800</xdr:rowOff>
    </xdr:from>
    <xdr:to>
      <xdr:col>0</xdr:col>
      <xdr:colOff>1971675</xdr:colOff>
      <xdr:row>540</xdr:row>
      <xdr:rowOff>276226</xdr:rowOff>
    </xdr:to>
    <xdr:pic>
      <xdr:nvPicPr>
        <xdr:cNvPr id="455" name="Kép 454">
          <a:extLst>
            <a:ext uri="{FF2B5EF4-FFF2-40B4-BE49-F238E27FC236}">
              <a16:creationId xmlns:a16="http://schemas.microsoft.com/office/drawing/2014/main" id="{F049D80E-E51C-4D83-A910-E9E55EAB9149}"/>
            </a:ext>
          </a:extLst>
        </xdr:cNvPr>
        <xdr:cNvPicPr>
          <a:picLocks noChangeAspect="1"/>
        </xdr:cNvPicPr>
      </xdr:nvPicPr>
      <xdr:blipFill rotWithShape="1">
        <a:blip xmlns:r="http://schemas.openxmlformats.org/officeDocument/2006/relationships" r:embed="rId299" cstate="print">
          <a:extLst>
            <a:ext uri="{28A0092B-C50C-407E-A947-70E740481C1C}">
              <a14:useLocalDpi xmlns:a14="http://schemas.microsoft.com/office/drawing/2010/main" val="0"/>
            </a:ext>
          </a:extLst>
        </a:blip>
        <a:srcRect l="14275" t="2538" r="12791" b="1036"/>
        <a:stretch>
          <a:fillRect/>
        </a:stretch>
      </xdr:blipFill>
      <xdr:spPr>
        <a:xfrm>
          <a:off x="78789" y="1073150"/>
          <a:ext cx="1892886" cy="3127376"/>
        </a:xfrm>
        <a:prstGeom prst="rect">
          <a:avLst/>
        </a:prstGeom>
      </xdr:spPr>
    </xdr:pic>
    <xdr:clientData/>
  </xdr:twoCellAnchor>
  <xdr:twoCellAnchor editAs="oneCell">
    <xdr:from>
      <xdr:col>0</xdr:col>
      <xdr:colOff>1271436</xdr:colOff>
      <xdr:row>529</xdr:row>
      <xdr:rowOff>238125</xdr:rowOff>
    </xdr:from>
    <xdr:to>
      <xdr:col>0</xdr:col>
      <xdr:colOff>1971374</xdr:colOff>
      <xdr:row>534</xdr:row>
      <xdr:rowOff>123826</xdr:rowOff>
    </xdr:to>
    <xdr:pic>
      <xdr:nvPicPr>
        <xdr:cNvPr id="528" name="Kép 527">
          <a:extLst>
            <a:ext uri="{FF2B5EF4-FFF2-40B4-BE49-F238E27FC236}">
              <a16:creationId xmlns:a16="http://schemas.microsoft.com/office/drawing/2014/main" id="{62B27785-DDB6-490F-BEB4-3FF01253D9B8}"/>
            </a:ext>
          </a:extLst>
        </xdr:cNvPr>
        <xdr:cNvPicPr>
          <a:picLocks noChangeAspect="1"/>
        </xdr:cNvPicPr>
      </xdr:nvPicPr>
      <xdr:blipFill rotWithShape="1">
        <a:blip xmlns:r="http://schemas.openxmlformats.org/officeDocument/2006/relationships" r:embed="rId300" cstate="print">
          <a:extLst>
            <a:ext uri="{28A0092B-C50C-407E-A947-70E740481C1C}">
              <a14:useLocalDpi xmlns:a14="http://schemas.microsoft.com/office/drawing/2010/main" val="0"/>
            </a:ext>
          </a:extLst>
        </a:blip>
        <a:srcRect l="13816" t="622" r="13819" b="424"/>
        <a:stretch>
          <a:fillRect/>
        </a:stretch>
      </xdr:blipFill>
      <xdr:spPr>
        <a:xfrm>
          <a:off x="1271436" y="238125"/>
          <a:ext cx="699938" cy="1209675"/>
        </a:xfrm>
        <a:prstGeom prst="rect">
          <a:avLst/>
        </a:prstGeom>
      </xdr:spPr>
    </xdr:pic>
    <xdr:clientData/>
  </xdr:twoCellAnchor>
  <xdr:oneCellAnchor>
    <xdr:from>
      <xdr:col>5</xdr:col>
      <xdr:colOff>90723</xdr:colOff>
      <xdr:row>872</xdr:row>
      <xdr:rowOff>1614518</xdr:rowOff>
    </xdr:from>
    <xdr:ext cx="872564" cy="268464"/>
    <xdr:pic>
      <xdr:nvPicPr>
        <xdr:cNvPr id="335" name="Kép 334">
          <a:extLst>
            <a:ext uri="{FF2B5EF4-FFF2-40B4-BE49-F238E27FC236}">
              <a16:creationId xmlns:a16="http://schemas.microsoft.com/office/drawing/2014/main" id="{0B96BF14-D926-4CE2-AED6-3BA42036803A}"/>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777458" y="205561577"/>
          <a:ext cx="872564" cy="268464"/>
        </a:xfrm>
        <a:prstGeom prst="rect">
          <a:avLst/>
        </a:prstGeom>
      </xdr:spPr>
    </xdr:pic>
    <xdr:clientData/>
  </xdr:oneCellAnchor>
  <xdr:twoCellAnchor editAs="oneCell">
    <xdr:from>
      <xdr:col>0</xdr:col>
      <xdr:colOff>88580</xdr:colOff>
      <xdr:row>866</xdr:row>
      <xdr:rowOff>22703</xdr:rowOff>
    </xdr:from>
    <xdr:to>
      <xdr:col>0</xdr:col>
      <xdr:colOff>1685925</xdr:colOff>
      <xdr:row>873</xdr:row>
      <xdr:rowOff>183040</xdr:rowOff>
    </xdr:to>
    <xdr:pic>
      <xdr:nvPicPr>
        <xdr:cNvPr id="338" name="Kép 337">
          <a:extLst>
            <a:ext uri="{FF2B5EF4-FFF2-40B4-BE49-F238E27FC236}">
              <a16:creationId xmlns:a16="http://schemas.microsoft.com/office/drawing/2014/main" id="{DA6E2902-1703-4B12-BB80-58040E5DBDFA}"/>
            </a:ext>
          </a:extLst>
        </xdr:cNvPr>
        <xdr:cNvPicPr>
          <a:picLocks noChangeAspect="1"/>
        </xdr:cNvPicPr>
      </xdr:nvPicPr>
      <xdr:blipFill rotWithShape="1">
        <a:blip xmlns:r="http://schemas.openxmlformats.org/officeDocument/2006/relationships" r:embed="rId301" cstate="print">
          <a:extLst>
            <a:ext uri="{28A0092B-C50C-407E-A947-70E740481C1C}">
              <a14:useLocalDpi xmlns:a14="http://schemas.microsoft.com/office/drawing/2010/main" val="0"/>
            </a:ext>
          </a:extLst>
        </a:blip>
        <a:srcRect l="20778" t="5538" r="16044" b="1663"/>
        <a:stretch>
          <a:fillRect/>
        </a:stretch>
      </xdr:blipFill>
      <xdr:spPr>
        <a:xfrm>
          <a:off x="88580" y="1251428"/>
          <a:ext cx="1597345" cy="2932112"/>
        </a:xfrm>
        <a:prstGeom prst="rect">
          <a:avLst/>
        </a:prstGeom>
      </xdr:spPr>
    </xdr:pic>
    <xdr:clientData/>
  </xdr:twoCellAnchor>
  <xdr:twoCellAnchor editAs="oneCell">
    <xdr:from>
      <xdr:col>0</xdr:col>
      <xdr:colOff>1126651</xdr:colOff>
      <xdr:row>862</xdr:row>
      <xdr:rowOff>257175</xdr:rowOff>
    </xdr:from>
    <xdr:to>
      <xdr:col>0</xdr:col>
      <xdr:colOff>1986050</xdr:colOff>
      <xdr:row>869</xdr:row>
      <xdr:rowOff>133350</xdr:rowOff>
    </xdr:to>
    <xdr:pic>
      <xdr:nvPicPr>
        <xdr:cNvPr id="371" name="Kép 370">
          <a:extLst>
            <a:ext uri="{FF2B5EF4-FFF2-40B4-BE49-F238E27FC236}">
              <a16:creationId xmlns:a16="http://schemas.microsoft.com/office/drawing/2014/main" id="{E7ED79C2-D9A4-4557-A23F-9B1787E17F43}"/>
            </a:ext>
          </a:extLst>
        </xdr:cNvPr>
        <xdr:cNvPicPr>
          <a:picLocks noChangeAspect="1"/>
        </xdr:cNvPicPr>
      </xdr:nvPicPr>
      <xdr:blipFill rotWithShape="1">
        <a:blip xmlns:r="http://schemas.openxmlformats.org/officeDocument/2006/relationships" r:embed="rId302" cstate="print">
          <a:extLst>
            <a:ext uri="{28A0092B-C50C-407E-A947-70E740481C1C}">
              <a14:useLocalDpi xmlns:a14="http://schemas.microsoft.com/office/drawing/2010/main" val="0"/>
            </a:ext>
          </a:extLst>
        </a:blip>
        <a:srcRect l="15272" t="3595" r="17354" b="801"/>
        <a:stretch>
          <a:fillRect/>
        </a:stretch>
      </xdr:blipFill>
      <xdr:spPr>
        <a:xfrm>
          <a:off x="1126651" y="257175"/>
          <a:ext cx="859399" cy="1524000"/>
        </a:xfrm>
        <a:prstGeom prst="rect">
          <a:avLst/>
        </a:prstGeom>
      </xdr:spPr>
    </xdr:pic>
    <xdr:clientData/>
  </xdr:twoCellAnchor>
  <xdr:twoCellAnchor editAs="oneCell">
    <xdr:from>
      <xdr:col>0</xdr:col>
      <xdr:colOff>89647</xdr:colOff>
      <xdr:row>803</xdr:row>
      <xdr:rowOff>33617</xdr:rowOff>
    </xdr:from>
    <xdr:to>
      <xdr:col>0</xdr:col>
      <xdr:colOff>1856542</xdr:colOff>
      <xdr:row>808</xdr:row>
      <xdr:rowOff>272822</xdr:rowOff>
    </xdr:to>
    <xdr:pic>
      <xdr:nvPicPr>
        <xdr:cNvPr id="373" name="Kép 372">
          <a:extLst>
            <a:ext uri="{FF2B5EF4-FFF2-40B4-BE49-F238E27FC236}">
              <a16:creationId xmlns:a16="http://schemas.microsoft.com/office/drawing/2014/main" id="{25E512CD-335F-47CF-A744-152A271AF9A3}"/>
            </a:ext>
          </a:extLst>
        </xdr:cNvPr>
        <xdr:cNvPicPr>
          <a:picLocks noChangeAspect="1"/>
        </xdr:cNvPicPr>
      </xdr:nvPicPr>
      <xdr:blipFill rotWithShape="1">
        <a:blip xmlns:r="http://schemas.openxmlformats.org/officeDocument/2006/relationships" r:embed="rId303" cstate="print">
          <a:extLst>
            <a:ext uri="{28A0092B-C50C-407E-A947-70E740481C1C}">
              <a14:useLocalDpi xmlns:a14="http://schemas.microsoft.com/office/drawing/2010/main" val="0"/>
            </a:ext>
          </a:extLst>
        </a:blip>
        <a:srcRect l="10044" t="5846" r="9594" b="622"/>
        <a:stretch>
          <a:fillRect/>
        </a:stretch>
      </xdr:blipFill>
      <xdr:spPr>
        <a:xfrm>
          <a:off x="89647" y="185995235"/>
          <a:ext cx="1766895" cy="2570028"/>
        </a:xfrm>
        <a:prstGeom prst="rect">
          <a:avLst/>
        </a:prstGeom>
      </xdr:spPr>
    </xdr:pic>
    <xdr:clientData/>
  </xdr:twoCellAnchor>
  <xdr:twoCellAnchor editAs="oneCell">
    <xdr:from>
      <xdr:col>0</xdr:col>
      <xdr:colOff>145677</xdr:colOff>
      <xdr:row>798</xdr:row>
      <xdr:rowOff>0</xdr:rowOff>
    </xdr:from>
    <xdr:to>
      <xdr:col>0</xdr:col>
      <xdr:colOff>898929</xdr:colOff>
      <xdr:row>802</xdr:row>
      <xdr:rowOff>56030</xdr:rowOff>
    </xdr:to>
    <xdr:pic>
      <xdr:nvPicPr>
        <xdr:cNvPr id="374" name="Kép 373">
          <a:extLst>
            <a:ext uri="{FF2B5EF4-FFF2-40B4-BE49-F238E27FC236}">
              <a16:creationId xmlns:a16="http://schemas.microsoft.com/office/drawing/2014/main" id="{6AB58773-7522-4DCB-B9E8-8E8B87868F29}"/>
            </a:ext>
          </a:extLst>
        </xdr:cNvPr>
        <xdr:cNvPicPr>
          <a:picLocks noChangeAspect="1"/>
        </xdr:cNvPicPr>
      </xdr:nvPicPr>
      <xdr:blipFill rotWithShape="1">
        <a:blip xmlns:r="http://schemas.openxmlformats.org/officeDocument/2006/relationships" r:embed="rId304" cstate="print">
          <a:extLst>
            <a:ext uri="{28A0092B-C50C-407E-A947-70E740481C1C}">
              <a14:useLocalDpi xmlns:a14="http://schemas.microsoft.com/office/drawing/2010/main" val="0"/>
            </a:ext>
          </a:extLst>
        </a:blip>
        <a:srcRect l="8975" t="5585" r="12265" b="3470"/>
        <a:stretch>
          <a:fillRect/>
        </a:stretch>
      </xdr:blipFill>
      <xdr:spPr>
        <a:xfrm>
          <a:off x="145677" y="184773794"/>
          <a:ext cx="753252" cy="108697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8</xdr:col>
      <xdr:colOff>95250</xdr:colOff>
      <xdr:row>26</xdr:row>
      <xdr:rowOff>5293</xdr:rowOff>
    </xdr:from>
    <xdr:ext cx="1944099" cy="2442913"/>
    <xdr:pic>
      <xdr:nvPicPr>
        <xdr:cNvPr id="431" name="Kép 171">
          <a:extLst>
            <a:ext uri="{FF2B5EF4-FFF2-40B4-BE49-F238E27FC236}">
              <a16:creationId xmlns:a16="http://schemas.microsoft.com/office/drawing/2014/main" id="{724F02B7-518C-41EF-AE38-E21FC4246A3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2112389"/>
          <a:ext cx="1944099" cy="2442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85725</xdr:colOff>
      <xdr:row>22</xdr:row>
      <xdr:rowOff>89960</xdr:rowOff>
    </xdr:from>
    <xdr:ext cx="1962150" cy="2707638"/>
    <xdr:pic>
      <xdr:nvPicPr>
        <xdr:cNvPr id="433" name="Kép 173">
          <a:extLst>
            <a:ext uri="{FF2B5EF4-FFF2-40B4-BE49-F238E27FC236}">
              <a16:creationId xmlns:a16="http://schemas.microsoft.com/office/drawing/2014/main" id="{AB0D2CB6-2B47-46E7-9904-9A592FD6375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715248" y="1783588"/>
          <a:ext cx="1962150" cy="2707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123825</xdr:colOff>
      <xdr:row>22</xdr:row>
      <xdr:rowOff>241557</xdr:rowOff>
    </xdr:from>
    <xdr:ext cx="1857375" cy="2484604"/>
    <xdr:pic>
      <xdr:nvPicPr>
        <xdr:cNvPr id="435" name="Kép 47">
          <a:extLst>
            <a:ext uri="{FF2B5EF4-FFF2-40B4-BE49-F238E27FC236}">
              <a16:creationId xmlns:a16="http://schemas.microsoft.com/office/drawing/2014/main" id="{6E7502D1-A552-43FD-8988-96480782446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3825" y="6212987"/>
          <a:ext cx="1857375" cy="24846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38</xdr:row>
      <xdr:rowOff>75010</xdr:rowOff>
    </xdr:from>
    <xdr:ext cx="1907381" cy="2623278"/>
    <xdr:pic>
      <xdr:nvPicPr>
        <xdr:cNvPr id="444" name="Kép 443">
          <a:extLst>
            <a:ext uri="{FF2B5EF4-FFF2-40B4-BE49-F238E27FC236}">
              <a16:creationId xmlns:a16="http://schemas.microsoft.com/office/drawing/2014/main" id="{A230C003-F97B-4FA7-AE7E-D9498020102D}"/>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823857" y="10430046"/>
          <a:ext cx="1907381" cy="2623278"/>
        </a:xfrm>
        <a:prstGeom prst="rect">
          <a:avLst/>
        </a:prstGeom>
      </xdr:spPr>
    </xdr:pic>
    <xdr:clientData/>
  </xdr:oneCellAnchor>
  <xdr:twoCellAnchor editAs="oneCell">
    <xdr:from>
      <xdr:col>8</xdr:col>
      <xdr:colOff>168385</xdr:colOff>
      <xdr:row>11</xdr:row>
      <xdr:rowOff>35942</xdr:rowOff>
    </xdr:from>
    <xdr:to>
      <xdr:col>8</xdr:col>
      <xdr:colOff>2015489</xdr:colOff>
      <xdr:row>16</xdr:row>
      <xdr:rowOff>224442</xdr:rowOff>
    </xdr:to>
    <xdr:pic>
      <xdr:nvPicPr>
        <xdr:cNvPr id="507" name="Kép 506">
          <a:extLst>
            <a:ext uri="{FF2B5EF4-FFF2-40B4-BE49-F238E27FC236}">
              <a16:creationId xmlns:a16="http://schemas.microsoft.com/office/drawing/2014/main" id="{56BED4AF-EC2D-4E25-A2DD-3729C1714B2C}"/>
            </a:ext>
          </a:extLst>
        </xdr:cNvPr>
        <xdr:cNvPicPr>
          <a:picLocks noChangeAspect="1"/>
        </xdr:cNvPicPr>
      </xdr:nvPicPr>
      <xdr:blipFill>
        <a:blip xmlns:r="http://schemas.openxmlformats.org/officeDocument/2006/relationships" r:embed="rId5"/>
        <a:stretch>
          <a:fillRect/>
        </a:stretch>
      </xdr:blipFill>
      <xdr:spPr>
        <a:xfrm>
          <a:off x="4890064" y="6635406"/>
          <a:ext cx="1831864" cy="2352308"/>
        </a:xfrm>
        <a:prstGeom prst="rect">
          <a:avLst/>
        </a:prstGeom>
      </xdr:spPr>
    </xdr:pic>
    <xdr:clientData/>
  </xdr:twoCellAnchor>
  <xdr:twoCellAnchor editAs="oneCell">
    <xdr:from>
      <xdr:col>8</xdr:col>
      <xdr:colOff>1166751</xdr:colOff>
      <xdr:row>4</xdr:row>
      <xdr:rowOff>84067</xdr:rowOff>
    </xdr:from>
    <xdr:to>
      <xdr:col>8</xdr:col>
      <xdr:colOff>1942148</xdr:colOff>
      <xdr:row>8</xdr:row>
      <xdr:rowOff>186901</xdr:rowOff>
    </xdr:to>
    <xdr:pic>
      <xdr:nvPicPr>
        <xdr:cNvPr id="531" name="Kép 530">
          <a:extLst>
            <a:ext uri="{FF2B5EF4-FFF2-40B4-BE49-F238E27FC236}">
              <a16:creationId xmlns:a16="http://schemas.microsoft.com/office/drawing/2014/main" id="{169414D5-8BE6-4BFA-92F7-FCE56D1A04BD}"/>
            </a:ext>
          </a:extLst>
        </xdr:cNvPr>
        <xdr:cNvPicPr>
          <a:picLocks noChangeAspect="1"/>
        </xdr:cNvPicPr>
      </xdr:nvPicPr>
      <xdr:blipFill>
        <a:blip xmlns:r="http://schemas.openxmlformats.org/officeDocument/2006/relationships" r:embed="rId6"/>
        <a:stretch>
          <a:fillRect/>
        </a:stretch>
      </xdr:blipFill>
      <xdr:spPr>
        <a:xfrm>
          <a:off x="5888430" y="5581353"/>
          <a:ext cx="775397" cy="1143417"/>
        </a:xfrm>
        <a:prstGeom prst="rect">
          <a:avLst/>
        </a:prstGeom>
      </xdr:spPr>
    </xdr:pic>
    <xdr:clientData/>
  </xdr:twoCellAnchor>
  <xdr:oneCellAnchor>
    <xdr:from>
      <xdr:col>24</xdr:col>
      <xdr:colOff>108613</xdr:colOff>
      <xdr:row>6</xdr:row>
      <xdr:rowOff>214860</xdr:rowOff>
    </xdr:from>
    <xdr:ext cx="1922397" cy="2358781"/>
    <xdr:pic>
      <xdr:nvPicPr>
        <xdr:cNvPr id="536" name="Kép 535">
          <a:extLst>
            <a:ext uri="{FF2B5EF4-FFF2-40B4-BE49-F238E27FC236}">
              <a16:creationId xmlns:a16="http://schemas.microsoft.com/office/drawing/2014/main" id="{38EF2805-44BC-479A-A9A7-C02138C016DD}"/>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08613" y="6229217"/>
          <a:ext cx="1922397" cy="2358781"/>
        </a:xfrm>
        <a:prstGeom prst="rect">
          <a:avLst/>
        </a:prstGeom>
      </xdr:spPr>
    </xdr:pic>
    <xdr:clientData fLocksWithSheet="0"/>
  </xdr:oneCellAnchor>
  <xdr:oneCellAnchor>
    <xdr:from>
      <xdr:col>0</xdr:col>
      <xdr:colOff>140607</xdr:colOff>
      <xdr:row>25</xdr:row>
      <xdr:rowOff>60477</xdr:rowOff>
    </xdr:from>
    <xdr:ext cx="1894268" cy="2481393"/>
    <xdr:pic>
      <xdr:nvPicPr>
        <xdr:cNvPr id="537" name="Kép 536">
          <a:extLst>
            <a:ext uri="{FF2B5EF4-FFF2-40B4-BE49-F238E27FC236}">
              <a16:creationId xmlns:a16="http://schemas.microsoft.com/office/drawing/2014/main" id="{0A3A0E05-92D2-4F04-9427-04425C567A3F}"/>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40607" y="10674048"/>
          <a:ext cx="1894268" cy="2481393"/>
        </a:xfrm>
        <a:prstGeom prst="rect">
          <a:avLst/>
        </a:prstGeom>
      </xdr:spPr>
    </xdr:pic>
    <xdr:clientData fLocksWithSheet="0"/>
  </xdr:oneCellAnchor>
  <xdr:oneCellAnchor>
    <xdr:from>
      <xdr:col>0</xdr:col>
      <xdr:colOff>136720</xdr:colOff>
      <xdr:row>244</xdr:row>
      <xdr:rowOff>76126</xdr:rowOff>
    </xdr:from>
    <xdr:ext cx="1877138" cy="2417986"/>
    <xdr:pic>
      <xdr:nvPicPr>
        <xdr:cNvPr id="541" name="Kép 84">
          <a:extLst>
            <a:ext uri="{FF2B5EF4-FFF2-40B4-BE49-F238E27FC236}">
              <a16:creationId xmlns:a16="http://schemas.microsoft.com/office/drawing/2014/main" id="{553E9D4C-10D0-4DDA-9037-2916871B36AE}"/>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36720" y="59498519"/>
          <a:ext cx="1877138" cy="24179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1215769</xdr:colOff>
      <xdr:row>239</xdr:row>
      <xdr:rowOff>9524</xdr:rowOff>
    </xdr:from>
    <xdr:ext cx="754546" cy="1011653"/>
    <xdr:pic>
      <xdr:nvPicPr>
        <xdr:cNvPr id="542" name="Kép 94">
          <a:extLst>
            <a:ext uri="{FF2B5EF4-FFF2-40B4-BE49-F238E27FC236}">
              <a16:creationId xmlns:a16="http://schemas.microsoft.com/office/drawing/2014/main" id="{D2537DF8-BA9B-468E-8061-C0A3FE388AF8}"/>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215769" y="58656310"/>
          <a:ext cx="754546" cy="10116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101580</xdr:colOff>
      <xdr:row>241</xdr:row>
      <xdr:rowOff>206198</xdr:rowOff>
    </xdr:from>
    <xdr:ext cx="1925884" cy="2637384"/>
    <xdr:pic>
      <xdr:nvPicPr>
        <xdr:cNvPr id="543" name="Kép 83">
          <a:extLst>
            <a:ext uri="{FF2B5EF4-FFF2-40B4-BE49-F238E27FC236}">
              <a16:creationId xmlns:a16="http://schemas.microsoft.com/office/drawing/2014/main" id="{4AB5F18E-1C38-40F5-AD60-F30FDF434868}"/>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4266616" y="59370055"/>
          <a:ext cx="1925884" cy="26373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1254225</xdr:colOff>
      <xdr:row>239</xdr:row>
      <xdr:rowOff>9525</xdr:rowOff>
    </xdr:from>
    <xdr:ext cx="747505" cy="916194"/>
    <xdr:pic>
      <xdr:nvPicPr>
        <xdr:cNvPr id="544" name="Kép 95">
          <a:extLst>
            <a:ext uri="{FF2B5EF4-FFF2-40B4-BE49-F238E27FC236}">
              <a16:creationId xmlns:a16="http://schemas.microsoft.com/office/drawing/2014/main" id="{58AE7053-856C-4375-9E13-9C18DC113AE9}"/>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5419261" y="58656311"/>
          <a:ext cx="747505" cy="916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81643</xdr:colOff>
      <xdr:row>257</xdr:row>
      <xdr:rowOff>228831</xdr:rowOff>
    </xdr:from>
    <xdr:ext cx="1926771" cy="2644348"/>
    <xdr:pic>
      <xdr:nvPicPr>
        <xdr:cNvPr id="545" name="Kép 544">
          <a:extLst>
            <a:ext uri="{FF2B5EF4-FFF2-40B4-BE49-F238E27FC236}">
              <a16:creationId xmlns:a16="http://schemas.microsoft.com/office/drawing/2014/main" id="{2E5347DD-4A83-4878-B3EC-8DCB92848D41}"/>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81643" y="63760581"/>
          <a:ext cx="1926771" cy="2644348"/>
        </a:xfrm>
        <a:prstGeom prst="rect">
          <a:avLst/>
        </a:prstGeom>
      </xdr:spPr>
    </xdr:pic>
    <xdr:clientData/>
  </xdr:oneCellAnchor>
  <xdr:oneCellAnchor>
    <xdr:from>
      <xdr:col>0</xdr:col>
      <xdr:colOff>1217651</xdr:colOff>
      <xdr:row>255</xdr:row>
      <xdr:rowOff>73166</xdr:rowOff>
    </xdr:from>
    <xdr:ext cx="809813" cy="1066698"/>
    <xdr:pic>
      <xdr:nvPicPr>
        <xdr:cNvPr id="546" name="Kép 545">
          <a:extLst>
            <a:ext uri="{FF2B5EF4-FFF2-40B4-BE49-F238E27FC236}">
              <a16:creationId xmlns:a16="http://schemas.microsoft.com/office/drawing/2014/main" id="{694B4AA1-C735-4B6E-A831-F1AF28B38004}"/>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217651" y="63087845"/>
          <a:ext cx="809813" cy="1066698"/>
        </a:xfrm>
        <a:prstGeom prst="rect">
          <a:avLst/>
        </a:prstGeom>
      </xdr:spPr>
    </xdr:pic>
    <xdr:clientData fLocksWithSheet="0"/>
  </xdr:oneCellAnchor>
  <xdr:oneCellAnchor>
    <xdr:from>
      <xdr:col>0</xdr:col>
      <xdr:colOff>124239</xdr:colOff>
      <xdr:row>255</xdr:row>
      <xdr:rowOff>57978</xdr:rowOff>
    </xdr:from>
    <xdr:ext cx="914400" cy="306758"/>
    <xdr:pic>
      <xdr:nvPicPr>
        <xdr:cNvPr id="547" name="Kép 546">
          <a:extLst>
            <a:ext uri="{FF2B5EF4-FFF2-40B4-BE49-F238E27FC236}">
              <a16:creationId xmlns:a16="http://schemas.microsoft.com/office/drawing/2014/main" id="{0FCB31BD-CF10-400F-9C6E-847E682FD3CC}"/>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24239" y="5520524"/>
          <a:ext cx="914400" cy="306758"/>
        </a:xfrm>
        <a:prstGeom prst="rect">
          <a:avLst/>
        </a:prstGeom>
      </xdr:spPr>
    </xdr:pic>
    <xdr:clientData/>
  </xdr:oneCellAnchor>
  <xdr:oneCellAnchor>
    <xdr:from>
      <xdr:col>8</xdr:col>
      <xdr:colOff>111574</xdr:colOff>
      <xdr:row>273</xdr:row>
      <xdr:rowOff>97897</xdr:rowOff>
    </xdr:from>
    <xdr:ext cx="1902282" cy="1085926"/>
    <xdr:pic>
      <xdr:nvPicPr>
        <xdr:cNvPr id="550" name="Kép 549">
          <a:extLst>
            <a:ext uri="{FF2B5EF4-FFF2-40B4-BE49-F238E27FC236}">
              <a16:creationId xmlns:a16="http://schemas.microsoft.com/office/drawing/2014/main" id="{8A52C3DA-CFAA-4AC9-9760-2BCD98ABA582}"/>
            </a:ext>
          </a:extLst>
        </xdr:cNvPr>
        <xdr:cNvPicPr>
          <a:picLocks noChangeAspect="1"/>
        </xdr:cNvPicPr>
      </xdr:nvPicPr>
      <xdr:blipFill rotWithShape="1">
        <a:blip xmlns:r="http://schemas.openxmlformats.org/officeDocument/2006/relationships" r:embed="rId16">
          <a:extLst>
            <a:ext uri="{28A0092B-C50C-407E-A947-70E740481C1C}">
              <a14:useLocalDpi xmlns:a14="http://schemas.microsoft.com/office/drawing/2010/main" val="0"/>
            </a:ext>
          </a:extLst>
        </a:blip>
        <a:srcRect l="1732" t="1041" r="2519" b="3257"/>
        <a:stretch/>
      </xdr:blipFill>
      <xdr:spPr>
        <a:xfrm flipH="1">
          <a:off x="4833253" y="68419361"/>
          <a:ext cx="1902282" cy="1085926"/>
        </a:xfrm>
        <a:prstGeom prst="rect">
          <a:avLst/>
        </a:prstGeom>
      </xdr:spPr>
    </xdr:pic>
    <xdr:clientData/>
  </xdr:oneCellAnchor>
  <xdr:oneCellAnchor>
    <xdr:from>
      <xdr:col>16</xdr:col>
      <xdr:colOff>93257</xdr:colOff>
      <xdr:row>285</xdr:row>
      <xdr:rowOff>246237</xdr:rowOff>
    </xdr:from>
    <xdr:ext cx="1764899" cy="2900124"/>
    <xdr:pic>
      <xdr:nvPicPr>
        <xdr:cNvPr id="551" name="Kép 550">
          <a:extLst>
            <a:ext uri="{FF2B5EF4-FFF2-40B4-BE49-F238E27FC236}">
              <a16:creationId xmlns:a16="http://schemas.microsoft.com/office/drawing/2014/main" id="{3AE0EB9E-DBA0-4C4F-890B-3547F2F8D378}"/>
            </a:ext>
          </a:extLst>
        </xdr:cNvPr>
        <xdr:cNvPicPr>
          <a:picLocks noChangeAspect="1"/>
        </xdr:cNvPicPr>
      </xdr:nvPicPr>
      <xdr:blipFill>
        <a:blip xmlns:r="http://schemas.openxmlformats.org/officeDocument/2006/relationships" r:embed="rId17"/>
        <a:stretch>
          <a:fillRect/>
        </a:stretch>
      </xdr:blipFill>
      <xdr:spPr>
        <a:xfrm>
          <a:off x="12069773" y="62018204"/>
          <a:ext cx="1764899" cy="2900124"/>
        </a:xfrm>
        <a:prstGeom prst="rect">
          <a:avLst/>
        </a:prstGeom>
      </xdr:spPr>
    </xdr:pic>
    <xdr:clientData/>
  </xdr:oneCellAnchor>
  <xdr:oneCellAnchor>
    <xdr:from>
      <xdr:col>24</xdr:col>
      <xdr:colOff>108857</xdr:colOff>
      <xdr:row>285</xdr:row>
      <xdr:rowOff>103717</xdr:rowOff>
    </xdr:from>
    <xdr:ext cx="1905000" cy="2750714"/>
    <xdr:pic>
      <xdr:nvPicPr>
        <xdr:cNvPr id="553" name="Kép 181">
          <a:extLst>
            <a:ext uri="{FF2B5EF4-FFF2-40B4-BE49-F238E27FC236}">
              <a16:creationId xmlns:a16="http://schemas.microsoft.com/office/drawing/2014/main" id="{B824FC00-37FB-45F0-A289-6C712AADE184}"/>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08857" y="76752753"/>
          <a:ext cx="1905000" cy="2750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103717</xdr:colOff>
      <xdr:row>331</xdr:row>
      <xdr:rowOff>27716</xdr:rowOff>
    </xdr:from>
    <xdr:ext cx="1946871" cy="2203693"/>
    <xdr:pic>
      <xdr:nvPicPr>
        <xdr:cNvPr id="555" name="Kép 554">
          <a:extLst>
            <a:ext uri="{FF2B5EF4-FFF2-40B4-BE49-F238E27FC236}">
              <a16:creationId xmlns:a16="http://schemas.microsoft.com/office/drawing/2014/main" id="{282B99B5-77B6-47B5-B593-1E743C6371C5}"/>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03717" y="90379145"/>
          <a:ext cx="1946871" cy="2203693"/>
        </a:xfrm>
        <a:prstGeom prst="rect">
          <a:avLst/>
        </a:prstGeom>
      </xdr:spPr>
    </xdr:pic>
    <xdr:clientData fLocksWithSheet="0"/>
  </xdr:oneCellAnchor>
  <xdr:oneCellAnchor>
    <xdr:from>
      <xdr:col>24</xdr:col>
      <xdr:colOff>89059</xdr:colOff>
      <xdr:row>329</xdr:row>
      <xdr:rowOff>152401</xdr:rowOff>
    </xdr:from>
    <xdr:ext cx="1958815" cy="1038576"/>
    <xdr:pic>
      <xdr:nvPicPr>
        <xdr:cNvPr id="557" name="Kép 556">
          <a:extLst>
            <a:ext uri="{FF2B5EF4-FFF2-40B4-BE49-F238E27FC236}">
              <a16:creationId xmlns:a16="http://schemas.microsoft.com/office/drawing/2014/main" id="{13DF6ACB-5B8D-417C-B280-0E7B930C3C3E}"/>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9542622" y="33477995"/>
          <a:ext cx="1958815" cy="1038576"/>
        </a:xfrm>
        <a:prstGeom prst="rect">
          <a:avLst/>
        </a:prstGeom>
      </xdr:spPr>
    </xdr:pic>
    <xdr:clientData/>
  </xdr:oneCellAnchor>
  <xdr:oneCellAnchor>
    <xdr:from>
      <xdr:col>16</xdr:col>
      <xdr:colOff>83278</xdr:colOff>
      <xdr:row>344</xdr:row>
      <xdr:rowOff>151977</xdr:rowOff>
    </xdr:from>
    <xdr:ext cx="1903366" cy="2267659"/>
    <xdr:pic>
      <xdr:nvPicPr>
        <xdr:cNvPr id="559" name="Kép 146">
          <a:extLst>
            <a:ext uri="{FF2B5EF4-FFF2-40B4-BE49-F238E27FC236}">
              <a16:creationId xmlns:a16="http://schemas.microsoft.com/office/drawing/2014/main" id="{6360B651-8F72-4169-A6FD-01E91B84CFAF}"/>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3278" y="94708013"/>
          <a:ext cx="1903366" cy="22676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9</xdr:col>
      <xdr:colOff>45042</xdr:colOff>
      <xdr:row>363</xdr:row>
      <xdr:rowOff>238363</xdr:rowOff>
    </xdr:from>
    <xdr:ext cx="2255369" cy="509588"/>
    <xdr:pic>
      <xdr:nvPicPr>
        <xdr:cNvPr id="573" name="Kép 572">
          <a:extLst>
            <a:ext uri="{FF2B5EF4-FFF2-40B4-BE49-F238E27FC236}">
              <a16:creationId xmlns:a16="http://schemas.microsoft.com/office/drawing/2014/main" id="{7F1410A2-454C-457D-B31B-45707F568824}"/>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875828" y="100060363"/>
          <a:ext cx="2255369" cy="509588"/>
        </a:xfrm>
        <a:prstGeom prst="rect">
          <a:avLst/>
        </a:prstGeom>
      </xdr:spPr>
    </xdr:pic>
    <xdr:clientData/>
  </xdr:oneCellAnchor>
  <xdr:oneCellAnchor>
    <xdr:from>
      <xdr:col>9</xdr:col>
      <xdr:colOff>601905</xdr:colOff>
      <xdr:row>365</xdr:row>
      <xdr:rowOff>185058</xdr:rowOff>
    </xdr:from>
    <xdr:ext cx="1137676" cy="550511"/>
    <xdr:pic>
      <xdr:nvPicPr>
        <xdr:cNvPr id="574" name="Kép 573">
          <a:extLst>
            <a:ext uri="{FF2B5EF4-FFF2-40B4-BE49-F238E27FC236}">
              <a16:creationId xmlns:a16="http://schemas.microsoft.com/office/drawing/2014/main" id="{46FA15B5-E904-4D9D-BEDF-90F1E0FC797A}"/>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8497550" y="4136856"/>
          <a:ext cx="1137676" cy="550511"/>
        </a:xfrm>
        <a:prstGeom prst="rect">
          <a:avLst/>
        </a:prstGeom>
      </xdr:spPr>
    </xdr:pic>
    <xdr:clientData/>
  </xdr:oneCellAnchor>
  <xdr:twoCellAnchor editAs="oneCell">
    <xdr:from>
      <xdr:col>8</xdr:col>
      <xdr:colOff>493235</xdr:colOff>
      <xdr:row>354</xdr:row>
      <xdr:rowOff>129262</xdr:rowOff>
    </xdr:from>
    <xdr:to>
      <xdr:col>8</xdr:col>
      <xdr:colOff>1749215</xdr:colOff>
      <xdr:row>361</xdr:row>
      <xdr:rowOff>490609</xdr:rowOff>
    </xdr:to>
    <xdr:pic>
      <xdr:nvPicPr>
        <xdr:cNvPr id="579" name="Kép 578">
          <a:extLst>
            <a:ext uri="{FF2B5EF4-FFF2-40B4-BE49-F238E27FC236}">
              <a16:creationId xmlns:a16="http://schemas.microsoft.com/office/drawing/2014/main" id="{29298775-420D-40AC-86EC-A35E984DFCA7}"/>
            </a:ext>
          </a:extLst>
        </xdr:cNvPr>
        <xdr:cNvPicPr>
          <a:picLocks noChangeAspect="1"/>
        </xdr:cNvPicPr>
      </xdr:nvPicPr>
      <xdr:blipFill>
        <a:blip xmlns:r="http://schemas.openxmlformats.org/officeDocument/2006/relationships" r:embed="rId24"/>
        <a:stretch>
          <a:fillRect/>
        </a:stretch>
      </xdr:blipFill>
      <xdr:spPr>
        <a:xfrm>
          <a:off x="5214914" y="98005441"/>
          <a:ext cx="1244550" cy="1591977"/>
        </a:xfrm>
        <a:prstGeom prst="rect">
          <a:avLst/>
        </a:prstGeom>
      </xdr:spPr>
    </xdr:pic>
    <xdr:clientData/>
  </xdr:twoCellAnchor>
  <xdr:oneCellAnchor>
    <xdr:from>
      <xdr:col>16</xdr:col>
      <xdr:colOff>172564</xdr:colOff>
      <xdr:row>359</xdr:row>
      <xdr:rowOff>94628</xdr:rowOff>
    </xdr:from>
    <xdr:ext cx="1845660" cy="2244207"/>
    <xdr:pic>
      <xdr:nvPicPr>
        <xdr:cNvPr id="580" name="Kép 151">
          <a:extLst>
            <a:ext uri="{FF2B5EF4-FFF2-40B4-BE49-F238E27FC236}">
              <a16:creationId xmlns:a16="http://schemas.microsoft.com/office/drawing/2014/main" id="{3972F48E-8B6C-4616-83AC-5F6509369772}"/>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72564" y="6853237"/>
          <a:ext cx="1845660" cy="22442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1129723</xdr:colOff>
      <xdr:row>354</xdr:row>
      <xdr:rowOff>256572</xdr:rowOff>
    </xdr:from>
    <xdr:ext cx="837371" cy="1159964"/>
    <xdr:pic>
      <xdr:nvPicPr>
        <xdr:cNvPr id="581" name="Kép 152">
          <a:extLst>
            <a:ext uri="{FF2B5EF4-FFF2-40B4-BE49-F238E27FC236}">
              <a16:creationId xmlns:a16="http://schemas.microsoft.com/office/drawing/2014/main" id="{24F2D2AE-9FDD-4F77-A4BD-EEDDB48B9CCE}"/>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1330691" y="87579314"/>
          <a:ext cx="837371" cy="11599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118063</xdr:colOff>
      <xdr:row>374</xdr:row>
      <xdr:rowOff>152399</xdr:rowOff>
    </xdr:from>
    <xdr:ext cx="1884196" cy="2145285"/>
    <xdr:pic>
      <xdr:nvPicPr>
        <xdr:cNvPr id="582" name="Kép 150">
          <a:extLst>
            <a:ext uri="{FF2B5EF4-FFF2-40B4-BE49-F238E27FC236}">
              <a16:creationId xmlns:a16="http://schemas.microsoft.com/office/drawing/2014/main" id="{BC0CD94A-E836-4668-87C5-05D2ED2C3069}"/>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1847420" y="86299220"/>
          <a:ext cx="1884196" cy="21452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1178377</xdr:colOff>
      <xdr:row>369</xdr:row>
      <xdr:rowOff>91169</xdr:rowOff>
    </xdr:from>
    <xdr:ext cx="972911" cy="1281383"/>
    <xdr:pic>
      <xdr:nvPicPr>
        <xdr:cNvPr id="583" name="Kép 582">
          <a:extLst>
            <a:ext uri="{FF2B5EF4-FFF2-40B4-BE49-F238E27FC236}">
              <a16:creationId xmlns:a16="http://schemas.microsoft.com/office/drawing/2014/main" id="{91366FAC-6663-4992-B102-E196598FC3EC}"/>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178377" y="88254569"/>
          <a:ext cx="972911" cy="1281383"/>
        </a:xfrm>
        <a:prstGeom prst="rect">
          <a:avLst/>
        </a:prstGeom>
      </xdr:spPr>
    </xdr:pic>
    <xdr:clientData/>
  </xdr:oneCellAnchor>
  <xdr:oneCellAnchor>
    <xdr:from>
      <xdr:col>8</xdr:col>
      <xdr:colOff>94230</xdr:colOff>
      <xdr:row>372</xdr:row>
      <xdr:rowOff>64295</xdr:rowOff>
    </xdr:from>
    <xdr:ext cx="1962151" cy="2494292"/>
    <xdr:pic>
      <xdr:nvPicPr>
        <xdr:cNvPr id="584" name="Kép 155">
          <a:extLst>
            <a:ext uri="{FF2B5EF4-FFF2-40B4-BE49-F238E27FC236}">
              <a16:creationId xmlns:a16="http://schemas.microsoft.com/office/drawing/2014/main" id="{B42ED5B5-F8D2-4922-B77A-4938F136525B}"/>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4259266" y="103424152"/>
          <a:ext cx="1962151" cy="2494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16</xdr:col>
      <xdr:colOff>96910</xdr:colOff>
      <xdr:row>372</xdr:row>
      <xdr:rowOff>95250</xdr:rowOff>
    </xdr:from>
    <xdr:to>
      <xdr:col>16</xdr:col>
      <xdr:colOff>2015980</xdr:colOff>
      <xdr:row>379</xdr:row>
      <xdr:rowOff>187506</xdr:rowOff>
    </xdr:to>
    <xdr:pic>
      <xdr:nvPicPr>
        <xdr:cNvPr id="586" name="Kép 585">
          <a:extLst>
            <a:ext uri="{FF2B5EF4-FFF2-40B4-BE49-F238E27FC236}">
              <a16:creationId xmlns:a16="http://schemas.microsoft.com/office/drawing/2014/main" id="{B1F38FCF-F780-4799-8A2D-5B232C1A7A08}"/>
            </a:ext>
          </a:extLst>
        </xdr:cNvPr>
        <xdr:cNvPicPr>
          <a:picLocks noChangeAspect="1"/>
        </xdr:cNvPicPr>
      </xdr:nvPicPr>
      <xdr:blipFill>
        <a:blip xmlns:r="http://schemas.openxmlformats.org/officeDocument/2006/relationships" r:embed="rId30"/>
        <a:stretch>
          <a:fillRect/>
        </a:stretch>
      </xdr:blipFill>
      <xdr:spPr>
        <a:xfrm>
          <a:off x="4818589" y="107863821"/>
          <a:ext cx="1905735" cy="2602232"/>
        </a:xfrm>
        <a:prstGeom prst="rect">
          <a:avLst/>
        </a:prstGeom>
      </xdr:spPr>
    </xdr:pic>
    <xdr:clientData/>
  </xdr:twoCellAnchor>
  <xdr:oneCellAnchor>
    <xdr:from>
      <xdr:col>16</xdr:col>
      <xdr:colOff>1219305</xdr:colOff>
      <xdr:row>369</xdr:row>
      <xdr:rowOff>53028</xdr:rowOff>
    </xdr:from>
    <xdr:ext cx="765727" cy="1100885"/>
    <xdr:pic>
      <xdr:nvPicPr>
        <xdr:cNvPr id="587" name="Kép 586">
          <a:extLst>
            <a:ext uri="{FF2B5EF4-FFF2-40B4-BE49-F238E27FC236}">
              <a16:creationId xmlns:a16="http://schemas.microsoft.com/office/drawing/2014/main" id="{1D5C25C9-E51E-4D7B-8259-84F68D1BD08D}"/>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4665" t="3820" r="6705" b="2736"/>
        <a:stretch/>
      </xdr:blipFill>
      <xdr:spPr>
        <a:xfrm>
          <a:off x="5940984" y="107045992"/>
          <a:ext cx="765727" cy="1100885"/>
        </a:xfrm>
        <a:prstGeom prst="rect">
          <a:avLst/>
        </a:prstGeom>
      </xdr:spPr>
    </xdr:pic>
    <xdr:clientData/>
  </xdr:oneCellAnchor>
  <xdr:oneCellAnchor>
    <xdr:from>
      <xdr:col>0</xdr:col>
      <xdr:colOff>95250</xdr:colOff>
      <xdr:row>475</xdr:row>
      <xdr:rowOff>581025</xdr:rowOff>
    </xdr:from>
    <xdr:ext cx="514350" cy="0"/>
    <xdr:pic>
      <xdr:nvPicPr>
        <xdr:cNvPr id="592" name="Kép 10">
          <a:extLst>
            <a:ext uri="{FF2B5EF4-FFF2-40B4-BE49-F238E27FC236}">
              <a16:creationId xmlns:a16="http://schemas.microsoft.com/office/drawing/2014/main" id="{3AC3345D-5E97-4432-AB3B-476140B4D82F}"/>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724773" y="33242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475</xdr:row>
      <xdr:rowOff>581025</xdr:rowOff>
    </xdr:from>
    <xdr:ext cx="514350" cy="0"/>
    <xdr:pic>
      <xdr:nvPicPr>
        <xdr:cNvPr id="593" name="Kép 10">
          <a:extLst>
            <a:ext uri="{FF2B5EF4-FFF2-40B4-BE49-F238E27FC236}">
              <a16:creationId xmlns:a16="http://schemas.microsoft.com/office/drawing/2014/main" id="{41DFB726-06F4-41C9-9AC7-A9FE86D10196}"/>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724773" y="33242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24</xdr:col>
      <xdr:colOff>95250</xdr:colOff>
      <xdr:row>475</xdr:row>
      <xdr:rowOff>581025</xdr:rowOff>
    </xdr:from>
    <xdr:to>
      <xdr:col>24</xdr:col>
      <xdr:colOff>609600</xdr:colOff>
      <xdr:row>475</xdr:row>
      <xdr:rowOff>581025</xdr:rowOff>
    </xdr:to>
    <xdr:pic>
      <xdr:nvPicPr>
        <xdr:cNvPr id="600" name="Kép 10">
          <a:extLst>
            <a:ext uri="{FF2B5EF4-FFF2-40B4-BE49-F238E27FC236}">
              <a16:creationId xmlns:a16="http://schemas.microsoft.com/office/drawing/2014/main" id="{E7C9FAC7-5934-430E-B2C9-B61CC86DFFB3}"/>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724773" y="761792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475</xdr:row>
      <xdr:rowOff>581025</xdr:rowOff>
    </xdr:from>
    <xdr:to>
      <xdr:col>24</xdr:col>
      <xdr:colOff>609600</xdr:colOff>
      <xdr:row>475</xdr:row>
      <xdr:rowOff>581025</xdr:rowOff>
    </xdr:to>
    <xdr:pic>
      <xdr:nvPicPr>
        <xdr:cNvPr id="601" name="Kép 10">
          <a:extLst>
            <a:ext uri="{FF2B5EF4-FFF2-40B4-BE49-F238E27FC236}">
              <a16:creationId xmlns:a16="http://schemas.microsoft.com/office/drawing/2014/main" id="{3D54C35E-5210-4769-BEC8-55B7D010F54F}"/>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724773" y="761792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86307</xdr:colOff>
      <xdr:row>480</xdr:row>
      <xdr:rowOff>104912</xdr:rowOff>
    </xdr:from>
    <xdr:ext cx="1878723" cy="3283267"/>
    <xdr:pic>
      <xdr:nvPicPr>
        <xdr:cNvPr id="603" name="Kép 602">
          <a:extLst>
            <a:ext uri="{FF2B5EF4-FFF2-40B4-BE49-F238E27FC236}">
              <a16:creationId xmlns:a16="http://schemas.microsoft.com/office/drawing/2014/main" id="{F58354CA-36C7-4AAB-B8D5-A2E8D9313686}"/>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4251343" y="120800269"/>
          <a:ext cx="1878723" cy="3283267"/>
        </a:xfrm>
        <a:prstGeom prst="rect">
          <a:avLst/>
        </a:prstGeom>
      </xdr:spPr>
    </xdr:pic>
    <xdr:clientData/>
  </xdr:oneCellAnchor>
  <xdr:oneCellAnchor>
    <xdr:from>
      <xdr:col>0</xdr:col>
      <xdr:colOff>1142999</xdr:colOff>
      <xdr:row>479</xdr:row>
      <xdr:rowOff>2213</xdr:rowOff>
    </xdr:from>
    <xdr:ext cx="890240" cy="1541464"/>
    <xdr:pic>
      <xdr:nvPicPr>
        <xdr:cNvPr id="604" name="Kép 603">
          <a:extLst>
            <a:ext uri="{FF2B5EF4-FFF2-40B4-BE49-F238E27FC236}">
              <a16:creationId xmlns:a16="http://schemas.microsoft.com/office/drawing/2014/main" id="{890A69CA-EAC4-48EF-8164-BF360A3BB908}"/>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1142999" y="9519924"/>
          <a:ext cx="890240" cy="1541464"/>
        </a:xfrm>
        <a:prstGeom prst="rect">
          <a:avLst/>
        </a:prstGeom>
      </xdr:spPr>
    </xdr:pic>
    <xdr:clientData/>
  </xdr:oneCellAnchor>
  <xdr:twoCellAnchor>
    <xdr:from>
      <xdr:col>8</xdr:col>
      <xdr:colOff>95250</xdr:colOff>
      <xdr:row>488</xdr:row>
      <xdr:rowOff>581025</xdr:rowOff>
    </xdr:from>
    <xdr:to>
      <xdr:col>8</xdr:col>
      <xdr:colOff>609600</xdr:colOff>
      <xdr:row>488</xdr:row>
      <xdr:rowOff>581025</xdr:rowOff>
    </xdr:to>
    <xdr:pic>
      <xdr:nvPicPr>
        <xdr:cNvPr id="605" name="Kép 10">
          <a:extLst>
            <a:ext uri="{FF2B5EF4-FFF2-40B4-BE49-F238E27FC236}">
              <a16:creationId xmlns:a16="http://schemas.microsoft.com/office/drawing/2014/main" id="{1F431A87-5473-4031-9162-F4D18D647BC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724773" y="1191163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488</xdr:row>
      <xdr:rowOff>581025</xdr:rowOff>
    </xdr:from>
    <xdr:to>
      <xdr:col>8</xdr:col>
      <xdr:colOff>609600</xdr:colOff>
      <xdr:row>488</xdr:row>
      <xdr:rowOff>581025</xdr:rowOff>
    </xdr:to>
    <xdr:pic>
      <xdr:nvPicPr>
        <xdr:cNvPr id="606" name="Kép 10">
          <a:extLst>
            <a:ext uri="{FF2B5EF4-FFF2-40B4-BE49-F238E27FC236}">
              <a16:creationId xmlns:a16="http://schemas.microsoft.com/office/drawing/2014/main" id="{850A5CEE-6F39-4F6B-9C37-BFD2744A808A}"/>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724773" y="1191163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488</xdr:row>
      <xdr:rowOff>581025</xdr:rowOff>
    </xdr:from>
    <xdr:to>
      <xdr:col>8</xdr:col>
      <xdr:colOff>609600</xdr:colOff>
      <xdr:row>488</xdr:row>
      <xdr:rowOff>581025</xdr:rowOff>
    </xdr:to>
    <xdr:pic>
      <xdr:nvPicPr>
        <xdr:cNvPr id="607" name="Kép 10">
          <a:extLst>
            <a:ext uri="{FF2B5EF4-FFF2-40B4-BE49-F238E27FC236}">
              <a16:creationId xmlns:a16="http://schemas.microsoft.com/office/drawing/2014/main" id="{6BB14669-1FD1-4775-A265-F5349F1748D7}"/>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724773" y="1191163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488</xdr:row>
      <xdr:rowOff>581025</xdr:rowOff>
    </xdr:from>
    <xdr:to>
      <xdr:col>8</xdr:col>
      <xdr:colOff>609600</xdr:colOff>
      <xdr:row>488</xdr:row>
      <xdr:rowOff>581025</xdr:rowOff>
    </xdr:to>
    <xdr:pic>
      <xdr:nvPicPr>
        <xdr:cNvPr id="608" name="Kép 10">
          <a:extLst>
            <a:ext uri="{FF2B5EF4-FFF2-40B4-BE49-F238E27FC236}">
              <a16:creationId xmlns:a16="http://schemas.microsoft.com/office/drawing/2014/main" id="{75801CF0-9C65-448B-9E34-0FEE2F9AFDD8}"/>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724773" y="1191163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488</xdr:row>
      <xdr:rowOff>581025</xdr:rowOff>
    </xdr:from>
    <xdr:ext cx="514350" cy="0"/>
    <xdr:pic>
      <xdr:nvPicPr>
        <xdr:cNvPr id="609" name="Kép 10">
          <a:extLst>
            <a:ext uri="{FF2B5EF4-FFF2-40B4-BE49-F238E27FC236}">
              <a16:creationId xmlns:a16="http://schemas.microsoft.com/office/drawing/2014/main" id="{F575A971-ECBD-4C47-B1E2-CA31AEBA8EC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724773" y="1191163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488</xdr:row>
      <xdr:rowOff>581025</xdr:rowOff>
    </xdr:from>
    <xdr:ext cx="514350" cy="0"/>
    <xdr:pic>
      <xdr:nvPicPr>
        <xdr:cNvPr id="610" name="Kép 10">
          <a:extLst>
            <a:ext uri="{FF2B5EF4-FFF2-40B4-BE49-F238E27FC236}">
              <a16:creationId xmlns:a16="http://schemas.microsoft.com/office/drawing/2014/main" id="{18ADC12D-F98C-4DF7-BF52-9F2184B3FD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724773" y="1191163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488</xdr:row>
      <xdr:rowOff>581025</xdr:rowOff>
    </xdr:from>
    <xdr:ext cx="514350" cy="0"/>
    <xdr:pic>
      <xdr:nvPicPr>
        <xdr:cNvPr id="611" name="Kép 10">
          <a:extLst>
            <a:ext uri="{FF2B5EF4-FFF2-40B4-BE49-F238E27FC236}">
              <a16:creationId xmlns:a16="http://schemas.microsoft.com/office/drawing/2014/main" id="{0FEA62A7-F999-453A-B13E-C0C8C9555AC1}"/>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724773" y="1191163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488</xdr:row>
      <xdr:rowOff>581025</xdr:rowOff>
    </xdr:from>
    <xdr:ext cx="514350" cy="0"/>
    <xdr:pic>
      <xdr:nvPicPr>
        <xdr:cNvPr id="612" name="Kép 10">
          <a:extLst>
            <a:ext uri="{FF2B5EF4-FFF2-40B4-BE49-F238E27FC236}">
              <a16:creationId xmlns:a16="http://schemas.microsoft.com/office/drawing/2014/main" id="{0CA19651-23E9-4865-A6C5-05D8C2A05D0E}"/>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724773" y="1191163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77797</xdr:colOff>
      <xdr:row>481</xdr:row>
      <xdr:rowOff>176892</xdr:rowOff>
    </xdr:from>
    <xdr:ext cx="1878242" cy="2980733"/>
    <xdr:pic>
      <xdr:nvPicPr>
        <xdr:cNvPr id="613" name="Kép 238">
          <a:extLst>
            <a:ext uri="{FF2B5EF4-FFF2-40B4-BE49-F238E27FC236}">
              <a16:creationId xmlns:a16="http://schemas.microsoft.com/office/drawing/2014/main" id="{0738011F-0418-4AD2-B366-92B3B63D7A0D}"/>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77797" y="125471463"/>
          <a:ext cx="1878242" cy="29807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1160690</xdr:colOff>
      <xdr:row>479</xdr:row>
      <xdr:rowOff>143996</xdr:rowOff>
    </xdr:from>
    <xdr:ext cx="800100" cy="1238551"/>
    <xdr:pic>
      <xdr:nvPicPr>
        <xdr:cNvPr id="614" name="Kép 239">
          <a:extLst>
            <a:ext uri="{FF2B5EF4-FFF2-40B4-BE49-F238E27FC236}">
              <a16:creationId xmlns:a16="http://schemas.microsoft.com/office/drawing/2014/main" id="{BD2B3CB1-E667-43CF-8091-900D79D56C43}"/>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160690" y="124921496"/>
          <a:ext cx="800100" cy="12385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108856</xdr:colOff>
      <xdr:row>4</xdr:row>
      <xdr:rowOff>243327</xdr:rowOff>
    </xdr:from>
    <xdr:ext cx="1931283" cy="2298009"/>
    <xdr:pic>
      <xdr:nvPicPr>
        <xdr:cNvPr id="106" name="Kép 65">
          <a:extLst>
            <a:ext uri="{FF2B5EF4-FFF2-40B4-BE49-F238E27FC236}">
              <a16:creationId xmlns:a16="http://schemas.microsoft.com/office/drawing/2014/main" id="{A01258A8-E7EA-4D02-B54C-B24F3304B9D5}"/>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4273892" y="1399934"/>
          <a:ext cx="1931283" cy="2298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1374993</xdr:colOff>
      <xdr:row>3</xdr:row>
      <xdr:rowOff>246530</xdr:rowOff>
    </xdr:from>
    <xdr:ext cx="622736" cy="806141"/>
    <xdr:pic>
      <xdr:nvPicPr>
        <xdr:cNvPr id="107" name="Kép 106">
          <a:extLst>
            <a:ext uri="{FF2B5EF4-FFF2-40B4-BE49-F238E27FC236}">
              <a16:creationId xmlns:a16="http://schemas.microsoft.com/office/drawing/2014/main" id="{D9A8208C-45B4-48AE-85CB-5C192985A7A6}"/>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flipH="1">
          <a:off x="15540029" y="1144601"/>
          <a:ext cx="622736" cy="806141"/>
        </a:xfrm>
        <a:prstGeom prst="rect">
          <a:avLst/>
        </a:prstGeom>
      </xdr:spPr>
    </xdr:pic>
    <xdr:clientData fLocksWithSheet="0"/>
  </xdr:oneCellAnchor>
  <xdr:oneCellAnchor>
    <xdr:from>
      <xdr:col>0</xdr:col>
      <xdr:colOff>246528</xdr:colOff>
      <xdr:row>15</xdr:row>
      <xdr:rowOff>927574</xdr:rowOff>
    </xdr:from>
    <xdr:ext cx="1647265" cy="831632"/>
    <xdr:pic>
      <xdr:nvPicPr>
        <xdr:cNvPr id="108" name="Kép 107">
          <a:extLst>
            <a:ext uri="{FF2B5EF4-FFF2-40B4-BE49-F238E27FC236}">
              <a16:creationId xmlns:a16="http://schemas.microsoft.com/office/drawing/2014/main" id="{57CA8497-300D-405E-90BC-6D1D8330BA09}"/>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6369032" y="16798377"/>
          <a:ext cx="1647265" cy="831632"/>
        </a:xfrm>
        <a:prstGeom prst="rect">
          <a:avLst/>
        </a:prstGeom>
      </xdr:spPr>
    </xdr:pic>
    <xdr:clientData/>
  </xdr:oneCellAnchor>
  <xdr:oneCellAnchor>
    <xdr:from>
      <xdr:col>5</xdr:col>
      <xdr:colOff>310030</xdr:colOff>
      <xdr:row>15</xdr:row>
      <xdr:rowOff>1486091</xdr:rowOff>
    </xdr:from>
    <xdr:ext cx="875445" cy="278399"/>
    <xdr:pic>
      <xdr:nvPicPr>
        <xdr:cNvPr id="109" name="Kép 108">
          <a:extLst>
            <a:ext uri="{FF2B5EF4-FFF2-40B4-BE49-F238E27FC236}">
              <a16:creationId xmlns:a16="http://schemas.microsoft.com/office/drawing/2014/main" id="{1CAE8DDB-D5F3-4FE4-9FE8-8B9F662A8396}"/>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7904066" y="4398020"/>
          <a:ext cx="875445" cy="278399"/>
        </a:xfrm>
        <a:prstGeom prst="rect">
          <a:avLst/>
        </a:prstGeom>
      </xdr:spPr>
    </xdr:pic>
    <xdr:clientData/>
  </xdr:oneCellAnchor>
  <xdr:oneCellAnchor>
    <xdr:from>
      <xdr:col>8</xdr:col>
      <xdr:colOff>149677</xdr:colOff>
      <xdr:row>246</xdr:row>
      <xdr:rowOff>95251</xdr:rowOff>
    </xdr:from>
    <xdr:ext cx="1853341" cy="2127998"/>
    <xdr:pic>
      <xdr:nvPicPr>
        <xdr:cNvPr id="249" name="Kép 85">
          <a:extLst>
            <a:ext uri="{FF2B5EF4-FFF2-40B4-BE49-F238E27FC236}">
              <a16:creationId xmlns:a16="http://schemas.microsoft.com/office/drawing/2014/main" id="{3F033CFC-50F5-4C52-A490-52B1CF2B0471}"/>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4871356" y="59844215"/>
          <a:ext cx="1853341" cy="2127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13</xdr:col>
      <xdr:colOff>265341</xdr:colOff>
      <xdr:row>250</xdr:row>
      <xdr:rowOff>1493830</xdr:rowOff>
    </xdr:from>
    <xdr:ext cx="875453" cy="278396"/>
    <xdr:pic>
      <xdr:nvPicPr>
        <xdr:cNvPr id="250" name="Kép 249">
          <a:extLst>
            <a:ext uri="{FF2B5EF4-FFF2-40B4-BE49-F238E27FC236}">
              <a16:creationId xmlns:a16="http://schemas.microsoft.com/office/drawing/2014/main" id="{0EAEDA9B-9575-40DC-8B95-7FCD593AA60D}"/>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8416020" y="61923151"/>
          <a:ext cx="875453" cy="278396"/>
        </a:xfrm>
        <a:prstGeom prst="rect">
          <a:avLst/>
        </a:prstGeom>
      </xdr:spPr>
    </xdr:pic>
    <xdr:clientData/>
  </xdr:oneCellAnchor>
  <xdr:oneCellAnchor>
    <xdr:from>
      <xdr:col>16</xdr:col>
      <xdr:colOff>114092</xdr:colOff>
      <xdr:row>246</xdr:row>
      <xdr:rowOff>54315</xdr:rowOff>
    </xdr:from>
    <xdr:ext cx="1899766" cy="2200911"/>
    <xdr:pic>
      <xdr:nvPicPr>
        <xdr:cNvPr id="251" name="Kép 250">
          <a:extLst>
            <a:ext uri="{FF2B5EF4-FFF2-40B4-BE49-F238E27FC236}">
              <a16:creationId xmlns:a16="http://schemas.microsoft.com/office/drawing/2014/main" id="{981D7713-A6C9-4E96-96C2-E438438DC034}"/>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9557449" y="59803279"/>
          <a:ext cx="1899766" cy="2200911"/>
        </a:xfrm>
        <a:prstGeom prst="rect">
          <a:avLst/>
        </a:prstGeom>
      </xdr:spPr>
    </xdr:pic>
    <xdr:clientData fLocksWithSheet="0"/>
  </xdr:oneCellAnchor>
  <xdr:oneCellAnchor>
    <xdr:from>
      <xdr:col>21</xdr:col>
      <xdr:colOff>245774</xdr:colOff>
      <xdr:row>250</xdr:row>
      <xdr:rowOff>1492384</xdr:rowOff>
    </xdr:from>
    <xdr:ext cx="879965" cy="278396"/>
    <xdr:pic>
      <xdr:nvPicPr>
        <xdr:cNvPr id="252" name="Kép 251">
          <a:extLst>
            <a:ext uri="{FF2B5EF4-FFF2-40B4-BE49-F238E27FC236}">
              <a16:creationId xmlns:a16="http://schemas.microsoft.com/office/drawing/2014/main" id="{65A32A3B-6BDE-41C5-AF26-2806AD739BD7}"/>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3118131" y="61921705"/>
          <a:ext cx="879965" cy="278396"/>
        </a:xfrm>
        <a:prstGeom prst="rect">
          <a:avLst/>
        </a:prstGeom>
      </xdr:spPr>
    </xdr:pic>
    <xdr:clientData/>
  </xdr:oneCellAnchor>
  <xdr:oneCellAnchor>
    <xdr:from>
      <xdr:col>8</xdr:col>
      <xdr:colOff>163759</xdr:colOff>
      <xdr:row>256</xdr:row>
      <xdr:rowOff>72643</xdr:rowOff>
    </xdr:from>
    <xdr:ext cx="1828800" cy="1429689"/>
    <xdr:pic>
      <xdr:nvPicPr>
        <xdr:cNvPr id="254" name="Kép 253">
          <a:extLst>
            <a:ext uri="{FF2B5EF4-FFF2-40B4-BE49-F238E27FC236}">
              <a16:creationId xmlns:a16="http://schemas.microsoft.com/office/drawing/2014/main" id="{8A6818FC-797B-4AE5-808D-D04ADDBB88BF}"/>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4885438" y="63345857"/>
          <a:ext cx="1828800" cy="1429689"/>
        </a:xfrm>
        <a:prstGeom prst="rect">
          <a:avLst/>
        </a:prstGeom>
      </xdr:spPr>
    </xdr:pic>
    <xdr:clientData/>
  </xdr:oneCellAnchor>
  <xdr:oneCellAnchor>
    <xdr:from>
      <xdr:col>0</xdr:col>
      <xdr:colOff>149813</xdr:colOff>
      <xdr:row>288</xdr:row>
      <xdr:rowOff>99806</xdr:rowOff>
    </xdr:from>
    <xdr:ext cx="1850437" cy="1013399"/>
    <xdr:pic>
      <xdr:nvPicPr>
        <xdr:cNvPr id="266" name="Kép 265">
          <a:extLst>
            <a:ext uri="{FF2B5EF4-FFF2-40B4-BE49-F238E27FC236}">
              <a16:creationId xmlns:a16="http://schemas.microsoft.com/office/drawing/2014/main" id="{32A6CCDA-260A-4837-8B6C-F2A6041B0908}"/>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49813" y="72789163"/>
          <a:ext cx="1850437" cy="1013399"/>
        </a:xfrm>
        <a:prstGeom prst="rect">
          <a:avLst/>
        </a:prstGeom>
      </xdr:spPr>
    </xdr:pic>
    <xdr:clientData fLocksWithSheet="0"/>
  </xdr:oneCellAnchor>
  <xdr:oneCellAnchor>
    <xdr:from>
      <xdr:col>8</xdr:col>
      <xdr:colOff>89969</xdr:colOff>
      <xdr:row>288</xdr:row>
      <xdr:rowOff>27214</xdr:rowOff>
    </xdr:from>
    <xdr:ext cx="1933364" cy="938893"/>
    <xdr:pic>
      <xdr:nvPicPr>
        <xdr:cNvPr id="267" name="Kép 266">
          <a:extLst>
            <a:ext uri="{FF2B5EF4-FFF2-40B4-BE49-F238E27FC236}">
              <a16:creationId xmlns:a16="http://schemas.microsoft.com/office/drawing/2014/main" id="{6B379AE0-D0BF-42D3-B814-1F6ACD1D9FB7}"/>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4811648" y="72716571"/>
          <a:ext cx="1933364" cy="938893"/>
        </a:xfrm>
        <a:prstGeom prst="rect">
          <a:avLst/>
        </a:prstGeom>
      </xdr:spPr>
    </xdr:pic>
    <xdr:clientData/>
  </xdr:oneCellAnchor>
  <xdr:oneCellAnchor>
    <xdr:from>
      <xdr:col>5</xdr:col>
      <xdr:colOff>233796</xdr:colOff>
      <xdr:row>293</xdr:row>
      <xdr:rowOff>1479468</xdr:rowOff>
    </xdr:from>
    <xdr:ext cx="875447" cy="278403"/>
    <xdr:pic>
      <xdr:nvPicPr>
        <xdr:cNvPr id="268" name="Kép 267">
          <a:extLst>
            <a:ext uri="{FF2B5EF4-FFF2-40B4-BE49-F238E27FC236}">
              <a16:creationId xmlns:a16="http://schemas.microsoft.com/office/drawing/2014/main" id="{43776661-C595-402D-8EB2-D1BA2D57F9CB}"/>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662796" y="75012468"/>
          <a:ext cx="875447" cy="278403"/>
        </a:xfrm>
        <a:prstGeom prst="rect">
          <a:avLst/>
        </a:prstGeom>
      </xdr:spPr>
    </xdr:pic>
    <xdr:clientData/>
  </xdr:oneCellAnchor>
  <xdr:oneCellAnchor>
    <xdr:from>
      <xdr:col>0</xdr:col>
      <xdr:colOff>85352</xdr:colOff>
      <xdr:row>305</xdr:row>
      <xdr:rowOff>58138</xdr:rowOff>
    </xdr:from>
    <xdr:ext cx="1928503" cy="1939474"/>
    <xdr:pic>
      <xdr:nvPicPr>
        <xdr:cNvPr id="273" name="Kép 272">
          <a:extLst>
            <a:ext uri="{FF2B5EF4-FFF2-40B4-BE49-F238E27FC236}">
              <a16:creationId xmlns:a16="http://schemas.microsoft.com/office/drawing/2014/main" id="{97481592-34E8-45CE-963C-6877B977E156}"/>
            </a:ext>
          </a:extLst>
        </xdr:cNvPr>
        <xdr:cNvPicPr>
          <a:picLocks noChangeAspect="1"/>
        </xdr:cNvPicPr>
      </xdr:nvPicPr>
      <xdr:blipFill rotWithShape="1">
        <a:blip xmlns:r="http://schemas.openxmlformats.org/officeDocument/2006/relationships" r:embed="rId46">
          <a:extLst>
            <a:ext uri="{28A0092B-C50C-407E-A947-70E740481C1C}">
              <a14:useLocalDpi xmlns:a14="http://schemas.microsoft.com/office/drawing/2010/main" val="0"/>
            </a:ext>
          </a:extLst>
        </a:blip>
        <a:srcRect r="894"/>
        <a:stretch/>
      </xdr:blipFill>
      <xdr:spPr>
        <a:xfrm>
          <a:off x="12370117" y="11150208"/>
          <a:ext cx="1928503" cy="1939474"/>
        </a:xfrm>
        <a:prstGeom prst="rect">
          <a:avLst/>
        </a:prstGeom>
      </xdr:spPr>
    </xdr:pic>
    <xdr:clientData fLocksWithSheet="0"/>
  </xdr:oneCellAnchor>
  <xdr:oneCellAnchor>
    <xdr:from>
      <xdr:col>8</xdr:col>
      <xdr:colOff>116540</xdr:colOff>
      <xdr:row>299</xdr:row>
      <xdr:rowOff>200526</xdr:rowOff>
    </xdr:from>
    <xdr:ext cx="1888907" cy="2763748"/>
    <xdr:pic>
      <xdr:nvPicPr>
        <xdr:cNvPr id="274" name="Kép 273">
          <a:extLst>
            <a:ext uri="{FF2B5EF4-FFF2-40B4-BE49-F238E27FC236}">
              <a16:creationId xmlns:a16="http://schemas.microsoft.com/office/drawing/2014/main" id="{55B8E8D4-F4B0-46D3-B9CD-E8F88233056A}"/>
            </a:ext>
          </a:extLst>
        </xdr:cNvPr>
        <xdr:cNvPicPr>
          <a:picLocks noChangeAspect="1"/>
        </xdr:cNvPicPr>
      </xdr:nvPicPr>
      <xdr:blipFill rotWithShape="1">
        <a:blip xmlns:r="http://schemas.openxmlformats.org/officeDocument/2006/relationships" r:embed="rId47">
          <a:extLst>
            <a:ext uri="{28A0092B-C50C-407E-A947-70E740481C1C}">
              <a14:useLocalDpi xmlns:a14="http://schemas.microsoft.com/office/drawing/2010/main" val="0"/>
            </a:ext>
          </a:extLst>
        </a:blip>
        <a:srcRect r="43286"/>
        <a:stretch/>
      </xdr:blipFill>
      <xdr:spPr>
        <a:xfrm>
          <a:off x="14281576" y="76591026"/>
          <a:ext cx="1888907" cy="2763748"/>
        </a:xfrm>
        <a:prstGeom prst="rect">
          <a:avLst/>
        </a:prstGeom>
      </xdr:spPr>
    </xdr:pic>
    <xdr:clientData fLocksWithSheet="0"/>
  </xdr:oneCellAnchor>
  <xdr:oneCellAnchor>
    <xdr:from>
      <xdr:col>5</xdr:col>
      <xdr:colOff>263897</xdr:colOff>
      <xdr:row>307</xdr:row>
      <xdr:rowOff>1505239</xdr:rowOff>
    </xdr:from>
    <xdr:ext cx="875451" cy="278403"/>
    <xdr:pic>
      <xdr:nvPicPr>
        <xdr:cNvPr id="278" name="Kép 277">
          <a:extLst>
            <a:ext uri="{FF2B5EF4-FFF2-40B4-BE49-F238E27FC236}">
              <a16:creationId xmlns:a16="http://schemas.microsoft.com/office/drawing/2014/main" id="{D800B277-7332-4969-8C89-2DA20EEF1E6F}"/>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3136254" y="79419739"/>
          <a:ext cx="875451" cy="278403"/>
        </a:xfrm>
        <a:prstGeom prst="rect">
          <a:avLst/>
        </a:prstGeom>
      </xdr:spPr>
    </xdr:pic>
    <xdr:clientData/>
  </xdr:oneCellAnchor>
  <xdr:oneCellAnchor>
    <xdr:from>
      <xdr:col>13</xdr:col>
      <xdr:colOff>270289</xdr:colOff>
      <xdr:row>307</xdr:row>
      <xdr:rowOff>1491632</xdr:rowOff>
    </xdr:from>
    <xdr:ext cx="875450" cy="278403"/>
    <xdr:pic>
      <xdr:nvPicPr>
        <xdr:cNvPr id="279" name="Kép 278">
          <a:extLst>
            <a:ext uri="{FF2B5EF4-FFF2-40B4-BE49-F238E27FC236}">
              <a16:creationId xmlns:a16="http://schemas.microsoft.com/office/drawing/2014/main" id="{31F8F8E5-F18A-4E41-9D9C-1F0EEBBB5A78}"/>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7864325" y="79406132"/>
          <a:ext cx="875450" cy="278403"/>
        </a:xfrm>
        <a:prstGeom prst="rect">
          <a:avLst/>
        </a:prstGeom>
      </xdr:spPr>
    </xdr:pic>
    <xdr:clientData/>
  </xdr:oneCellAnchor>
  <xdr:oneCellAnchor>
    <xdr:from>
      <xdr:col>16</xdr:col>
      <xdr:colOff>99711</xdr:colOff>
      <xdr:row>301</xdr:row>
      <xdr:rowOff>159876</xdr:rowOff>
    </xdr:from>
    <xdr:ext cx="1959504" cy="1711099"/>
    <xdr:pic>
      <xdr:nvPicPr>
        <xdr:cNvPr id="280" name="Kép 279">
          <a:extLst>
            <a:ext uri="{FF2B5EF4-FFF2-40B4-BE49-F238E27FC236}">
              <a16:creationId xmlns:a16="http://schemas.microsoft.com/office/drawing/2014/main" id="{8672F2A4-A9EE-4825-8DFA-179D3AA62ECA}"/>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99711" y="81435340"/>
          <a:ext cx="1959504" cy="1711099"/>
        </a:xfrm>
        <a:prstGeom prst="rect">
          <a:avLst/>
        </a:prstGeom>
      </xdr:spPr>
    </xdr:pic>
    <xdr:clientData fLocksWithSheet="0"/>
  </xdr:oneCellAnchor>
  <xdr:oneCellAnchor>
    <xdr:from>
      <xdr:col>24</xdr:col>
      <xdr:colOff>82717</xdr:colOff>
      <xdr:row>301</xdr:row>
      <xdr:rowOff>81643</xdr:rowOff>
    </xdr:from>
    <xdr:ext cx="1943061" cy="2095494"/>
    <xdr:pic>
      <xdr:nvPicPr>
        <xdr:cNvPr id="281" name="Kép 280">
          <a:extLst>
            <a:ext uri="{FF2B5EF4-FFF2-40B4-BE49-F238E27FC236}">
              <a16:creationId xmlns:a16="http://schemas.microsoft.com/office/drawing/2014/main" id="{8C458BEA-9BE4-4AF8-BD27-E9B99CC519F9}"/>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4804396" y="81357107"/>
          <a:ext cx="1943061" cy="2095494"/>
        </a:xfrm>
        <a:prstGeom prst="rect">
          <a:avLst/>
        </a:prstGeom>
      </xdr:spPr>
    </xdr:pic>
    <xdr:clientData fLocksWithSheet="0"/>
  </xdr:oneCellAnchor>
  <xdr:oneCellAnchor>
    <xdr:from>
      <xdr:col>21</xdr:col>
      <xdr:colOff>263896</xdr:colOff>
      <xdr:row>307</xdr:row>
      <xdr:rowOff>1505239</xdr:rowOff>
    </xdr:from>
    <xdr:ext cx="875449" cy="278396"/>
    <xdr:pic>
      <xdr:nvPicPr>
        <xdr:cNvPr id="282" name="Kép 281">
          <a:extLst>
            <a:ext uri="{FF2B5EF4-FFF2-40B4-BE49-F238E27FC236}">
              <a16:creationId xmlns:a16="http://schemas.microsoft.com/office/drawing/2014/main" id="{FBF83519-6193-4017-BE5D-590D5CA29ABD}"/>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692896" y="83787632"/>
          <a:ext cx="875449" cy="278396"/>
        </a:xfrm>
        <a:prstGeom prst="rect">
          <a:avLst/>
        </a:prstGeom>
      </xdr:spPr>
    </xdr:pic>
    <xdr:clientData/>
  </xdr:oneCellAnchor>
  <xdr:oneCellAnchor>
    <xdr:from>
      <xdr:col>29</xdr:col>
      <xdr:colOff>263898</xdr:colOff>
      <xdr:row>307</xdr:row>
      <xdr:rowOff>1505239</xdr:rowOff>
    </xdr:from>
    <xdr:ext cx="875447" cy="278396"/>
    <xdr:pic>
      <xdr:nvPicPr>
        <xdr:cNvPr id="283" name="Kép 282">
          <a:extLst>
            <a:ext uri="{FF2B5EF4-FFF2-40B4-BE49-F238E27FC236}">
              <a16:creationId xmlns:a16="http://schemas.microsoft.com/office/drawing/2014/main" id="{F00CBBFF-85F9-44BC-A16B-6F7B8AABBD1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8414577" y="83787632"/>
          <a:ext cx="875447" cy="278396"/>
        </a:xfrm>
        <a:prstGeom prst="rect">
          <a:avLst/>
        </a:prstGeom>
      </xdr:spPr>
    </xdr:pic>
    <xdr:clientData/>
  </xdr:oneCellAnchor>
  <xdr:oneCellAnchor>
    <xdr:from>
      <xdr:col>0</xdr:col>
      <xdr:colOff>101614</xdr:colOff>
      <xdr:row>316</xdr:row>
      <xdr:rowOff>68036</xdr:rowOff>
    </xdr:from>
    <xdr:ext cx="1970396" cy="2319125"/>
    <xdr:pic>
      <xdr:nvPicPr>
        <xdr:cNvPr id="287" name="Kép 286">
          <a:extLst>
            <a:ext uri="{FF2B5EF4-FFF2-40B4-BE49-F238E27FC236}">
              <a16:creationId xmlns:a16="http://schemas.microsoft.com/office/drawing/2014/main" id="{BD8F0FFF-5A17-44F6-A5E6-BB19AEE5BD6F}"/>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4266650" y="81506786"/>
          <a:ext cx="1970396" cy="2319125"/>
        </a:xfrm>
        <a:prstGeom prst="rect">
          <a:avLst/>
        </a:prstGeom>
      </xdr:spPr>
    </xdr:pic>
    <xdr:clientData fLocksWithSheet="0"/>
  </xdr:oneCellAnchor>
  <xdr:oneCellAnchor>
    <xdr:from>
      <xdr:col>5</xdr:col>
      <xdr:colOff>265339</xdr:colOff>
      <xdr:row>321</xdr:row>
      <xdr:rowOff>1493827</xdr:rowOff>
    </xdr:from>
    <xdr:ext cx="875448" cy="278399"/>
    <xdr:pic>
      <xdr:nvPicPr>
        <xdr:cNvPr id="288" name="Kép 287">
          <a:extLst>
            <a:ext uri="{FF2B5EF4-FFF2-40B4-BE49-F238E27FC236}">
              <a16:creationId xmlns:a16="http://schemas.microsoft.com/office/drawing/2014/main" id="{7A419803-62F0-40AD-9008-C8A3FB56E8DA}"/>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7859375" y="83776220"/>
          <a:ext cx="875448" cy="278399"/>
        </a:xfrm>
        <a:prstGeom prst="rect">
          <a:avLst/>
        </a:prstGeom>
      </xdr:spPr>
    </xdr:pic>
    <xdr:clientData/>
  </xdr:oneCellAnchor>
  <xdr:oneCellAnchor>
    <xdr:from>
      <xdr:col>8</xdr:col>
      <xdr:colOff>95250</xdr:colOff>
      <xdr:row>321</xdr:row>
      <xdr:rowOff>581025</xdr:rowOff>
    </xdr:from>
    <xdr:ext cx="514350" cy="0"/>
    <xdr:pic>
      <xdr:nvPicPr>
        <xdr:cNvPr id="289" name="Kép 10">
          <a:extLst>
            <a:ext uri="{FF2B5EF4-FFF2-40B4-BE49-F238E27FC236}">
              <a16:creationId xmlns:a16="http://schemas.microsoft.com/office/drawing/2014/main" id="{90A0AB64-CB0A-4EBF-9FE0-72087F4BCA41}"/>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205467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321</xdr:row>
      <xdr:rowOff>581025</xdr:rowOff>
    </xdr:from>
    <xdr:ext cx="514350" cy="0"/>
    <xdr:pic>
      <xdr:nvPicPr>
        <xdr:cNvPr id="290" name="Kép 10">
          <a:extLst>
            <a:ext uri="{FF2B5EF4-FFF2-40B4-BE49-F238E27FC236}">
              <a16:creationId xmlns:a16="http://schemas.microsoft.com/office/drawing/2014/main" id="{8F6DCFA3-5378-4C60-8A71-349ACC945FFC}"/>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205467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335</xdr:row>
      <xdr:rowOff>581025</xdr:rowOff>
    </xdr:from>
    <xdr:ext cx="514350" cy="0"/>
    <xdr:pic>
      <xdr:nvPicPr>
        <xdr:cNvPr id="295" name="Kép 10">
          <a:extLst>
            <a:ext uri="{FF2B5EF4-FFF2-40B4-BE49-F238E27FC236}">
              <a16:creationId xmlns:a16="http://schemas.microsoft.com/office/drawing/2014/main" id="{B63A6DE3-2675-4DD4-946A-A9CBCAE6C02C}"/>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2380015" y="205467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335</xdr:row>
      <xdr:rowOff>581025</xdr:rowOff>
    </xdr:from>
    <xdr:ext cx="514350" cy="0"/>
    <xdr:pic>
      <xdr:nvPicPr>
        <xdr:cNvPr id="296" name="Kép 10">
          <a:extLst>
            <a:ext uri="{FF2B5EF4-FFF2-40B4-BE49-F238E27FC236}">
              <a16:creationId xmlns:a16="http://schemas.microsoft.com/office/drawing/2014/main" id="{E2580586-DDFC-41B9-A3E1-57AB0661B7C1}"/>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2380015" y="205467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150535</xdr:colOff>
      <xdr:row>331</xdr:row>
      <xdr:rowOff>95250</xdr:rowOff>
    </xdr:from>
    <xdr:ext cx="1919435" cy="2272738"/>
    <xdr:pic>
      <xdr:nvPicPr>
        <xdr:cNvPr id="297" name="Kép 296">
          <a:extLst>
            <a:ext uri="{FF2B5EF4-FFF2-40B4-BE49-F238E27FC236}">
              <a16:creationId xmlns:a16="http://schemas.microsoft.com/office/drawing/2014/main" id="{F9065D34-32F0-4EBB-888C-EFDFED2CB436}"/>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4315571" y="86078786"/>
          <a:ext cx="1919435" cy="2272738"/>
        </a:xfrm>
        <a:prstGeom prst="rect">
          <a:avLst/>
        </a:prstGeom>
      </xdr:spPr>
    </xdr:pic>
    <xdr:clientData/>
  </xdr:oneCellAnchor>
  <xdr:oneCellAnchor>
    <xdr:from>
      <xdr:col>16</xdr:col>
      <xdr:colOff>95250</xdr:colOff>
      <xdr:row>335</xdr:row>
      <xdr:rowOff>581025</xdr:rowOff>
    </xdr:from>
    <xdr:ext cx="514350" cy="0"/>
    <xdr:pic>
      <xdr:nvPicPr>
        <xdr:cNvPr id="304" name="Kép 10">
          <a:extLst>
            <a:ext uri="{FF2B5EF4-FFF2-40B4-BE49-F238E27FC236}">
              <a16:creationId xmlns:a16="http://schemas.microsoft.com/office/drawing/2014/main" id="{9569559F-DB11-4DEC-B15B-212660AEEDB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8526373" y="205467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335</xdr:row>
      <xdr:rowOff>581025</xdr:rowOff>
    </xdr:from>
    <xdr:ext cx="514350" cy="0"/>
    <xdr:pic>
      <xdr:nvPicPr>
        <xdr:cNvPr id="305" name="Kép 10">
          <a:extLst>
            <a:ext uri="{FF2B5EF4-FFF2-40B4-BE49-F238E27FC236}">
              <a16:creationId xmlns:a16="http://schemas.microsoft.com/office/drawing/2014/main" id="{00ED0CE8-6E57-45BE-B07C-8DA83B97C575}"/>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8526373" y="205467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158750</xdr:colOff>
      <xdr:row>330</xdr:row>
      <xdr:rowOff>68035</xdr:rowOff>
    </xdr:from>
    <xdr:ext cx="1814286" cy="1618495"/>
    <xdr:pic>
      <xdr:nvPicPr>
        <xdr:cNvPr id="306" name="Kép 305" descr="http://configurator.ompchairs.com/files/cache/5/b/300x269_1336122266.JPG">
          <a:extLst>
            <a:ext uri="{FF2B5EF4-FFF2-40B4-BE49-F238E27FC236}">
              <a16:creationId xmlns:a16="http://schemas.microsoft.com/office/drawing/2014/main" id="{3949F362-233A-4425-AB61-413DD0674E54}"/>
            </a:ext>
          </a:extLst>
        </xdr:cNvPr>
        <xdr:cNvPicPr/>
      </xdr:nvPicPr>
      <xdr:blipFill rotWithShape="1">
        <a:blip xmlns:r="http://schemas.openxmlformats.org/officeDocument/2006/relationships" r:embed="rId51">
          <a:extLst>
            <a:ext uri="{28A0092B-C50C-407E-A947-70E740481C1C}">
              <a14:useLocalDpi xmlns:a14="http://schemas.microsoft.com/office/drawing/2010/main" val="0"/>
            </a:ext>
          </a:extLst>
        </a:blip>
        <a:srcRect l="5000" t="17679" r="6666" b="7182"/>
        <a:stretch/>
      </xdr:blipFill>
      <xdr:spPr bwMode="auto">
        <a:xfrm>
          <a:off x="4880429" y="90256178"/>
          <a:ext cx="1814286" cy="1618495"/>
        </a:xfrm>
        <a:prstGeom prst="rect">
          <a:avLst/>
        </a:prstGeom>
        <a:noFill/>
        <a:ln>
          <a:noFill/>
        </a:ln>
      </xdr:spPr>
    </xdr:pic>
    <xdr:clientData fLocksWithSheet="0"/>
  </xdr:oneCellAnchor>
  <xdr:oneCellAnchor>
    <xdr:from>
      <xdr:col>21</xdr:col>
      <xdr:colOff>275599</xdr:colOff>
      <xdr:row>335</xdr:row>
      <xdr:rowOff>1489727</xdr:rowOff>
    </xdr:from>
    <xdr:ext cx="875450" cy="278396"/>
    <xdr:pic>
      <xdr:nvPicPr>
        <xdr:cNvPr id="308" name="Kép 307">
          <a:extLst>
            <a:ext uri="{FF2B5EF4-FFF2-40B4-BE49-F238E27FC236}">
              <a16:creationId xmlns:a16="http://schemas.microsoft.com/office/drawing/2014/main" id="{C910F2F9-E36E-4317-A5D6-77953F41E2FE}"/>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5833099" y="78972427"/>
          <a:ext cx="875450" cy="278396"/>
        </a:xfrm>
        <a:prstGeom prst="rect">
          <a:avLst/>
        </a:prstGeom>
      </xdr:spPr>
    </xdr:pic>
    <xdr:clientData/>
  </xdr:oneCellAnchor>
  <xdr:oneCellAnchor>
    <xdr:from>
      <xdr:col>0</xdr:col>
      <xdr:colOff>95250</xdr:colOff>
      <xdr:row>349</xdr:row>
      <xdr:rowOff>581025</xdr:rowOff>
    </xdr:from>
    <xdr:ext cx="514350" cy="0"/>
    <xdr:pic>
      <xdr:nvPicPr>
        <xdr:cNvPr id="309" name="Kép 10">
          <a:extLst>
            <a:ext uri="{FF2B5EF4-FFF2-40B4-BE49-F238E27FC236}">
              <a16:creationId xmlns:a16="http://schemas.microsoft.com/office/drawing/2014/main" id="{6F432030-455C-44D8-A6F0-F20114DAC9C1}"/>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2482455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349</xdr:row>
      <xdr:rowOff>581025</xdr:rowOff>
    </xdr:from>
    <xdr:ext cx="514350" cy="0"/>
    <xdr:pic>
      <xdr:nvPicPr>
        <xdr:cNvPr id="310" name="Kép 10">
          <a:extLst>
            <a:ext uri="{FF2B5EF4-FFF2-40B4-BE49-F238E27FC236}">
              <a16:creationId xmlns:a16="http://schemas.microsoft.com/office/drawing/2014/main" id="{A02547AD-1AD0-4016-997F-7DB935DC19CD}"/>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2482455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77108</xdr:colOff>
      <xdr:row>345</xdr:row>
      <xdr:rowOff>105834</xdr:rowOff>
    </xdr:from>
    <xdr:ext cx="1979083" cy="1116365"/>
    <xdr:pic>
      <xdr:nvPicPr>
        <xdr:cNvPr id="311" name="Kép 310" descr="http://configurator.ompchairs.com/files/cache/a/5/300x171_1336124339.JPG">
          <a:extLst>
            <a:ext uri="{FF2B5EF4-FFF2-40B4-BE49-F238E27FC236}">
              <a16:creationId xmlns:a16="http://schemas.microsoft.com/office/drawing/2014/main" id="{938515F2-D7B2-4FA8-9492-757B24ACF883}"/>
            </a:ext>
          </a:extLst>
        </xdr:cNvPr>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554" t="9735" r="1556" b="7079"/>
        <a:stretch/>
      </xdr:blipFill>
      <xdr:spPr bwMode="auto">
        <a:xfrm>
          <a:off x="14242144" y="90457263"/>
          <a:ext cx="1979083" cy="1116365"/>
        </a:xfrm>
        <a:prstGeom prst="rect">
          <a:avLst/>
        </a:prstGeom>
        <a:noFill/>
        <a:ln>
          <a:noFill/>
        </a:ln>
      </xdr:spPr>
    </xdr:pic>
    <xdr:clientData fLocksWithSheet="0"/>
  </xdr:oneCellAnchor>
  <xdr:oneCellAnchor>
    <xdr:from>
      <xdr:col>5</xdr:col>
      <xdr:colOff>277503</xdr:colOff>
      <xdr:row>349</xdr:row>
      <xdr:rowOff>1491632</xdr:rowOff>
    </xdr:from>
    <xdr:ext cx="875452" cy="278402"/>
    <xdr:pic>
      <xdr:nvPicPr>
        <xdr:cNvPr id="313" name="Kép 312">
          <a:extLst>
            <a:ext uri="{FF2B5EF4-FFF2-40B4-BE49-F238E27FC236}">
              <a16:creationId xmlns:a16="http://schemas.microsoft.com/office/drawing/2014/main" id="{6D9BD933-72FA-4A3C-9BA5-8A457CF6A61C}"/>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7871539" y="92523418"/>
          <a:ext cx="875452" cy="278402"/>
        </a:xfrm>
        <a:prstGeom prst="rect">
          <a:avLst/>
        </a:prstGeom>
      </xdr:spPr>
    </xdr:pic>
    <xdr:clientData/>
  </xdr:oneCellAnchor>
  <xdr:oneCellAnchor>
    <xdr:from>
      <xdr:col>24</xdr:col>
      <xdr:colOff>1192744</xdr:colOff>
      <xdr:row>340</xdr:row>
      <xdr:rowOff>227545</xdr:rowOff>
    </xdr:from>
    <xdr:ext cx="0" cy="3222168"/>
    <xdr:pic>
      <xdr:nvPicPr>
        <xdr:cNvPr id="314" name="Kép 313">
          <a:extLst>
            <a:ext uri="{FF2B5EF4-FFF2-40B4-BE49-F238E27FC236}">
              <a16:creationId xmlns:a16="http://schemas.microsoft.com/office/drawing/2014/main" id="{1BB86C20-001D-4EE1-B8C2-D5F424266B29}"/>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7315248" y="22753590"/>
          <a:ext cx="0" cy="3222168"/>
        </a:xfrm>
        <a:prstGeom prst="rect">
          <a:avLst/>
        </a:prstGeom>
      </xdr:spPr>
    </xdr:pic>
    <xdr:clientData fLocksWithSheet="0"/>
  </xdr:oneCellAnchor>
  <xdr:oneCellAnchor>
    <xdr:from>
      <xdr:col>30</xdr:col>
      <xdr:colOff>221808</xdr:colOff>
      <xdr:row>343</xdr:row>
      <xdr:rowOff>104642</xdr:rowOff>
    </xdr:from>
    <xdr:ext cx="0" cy="3222168"/>
    <xdr:pic>
      <xdr:nvPicPr>
        <xdr:cNvPr id="315" name="Kép 314">
          <a:extLst>
            <a:ext uri="{FF2B5EF4-FFF2-40B4-BE49-F238E27FC236}">
              <a16:creationId xmlns:a16="http://schemas.microsoft.com/office/drawing/2014/main" id="{85A965AA-1D24-48BB-B403-B19B168480B8}"/>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9947776" y="83973803"/>
          <a:ext cx="0" cy="3222168"/>
        </a:xfrm>
        <a:prstGeom prst="rect">
          <a:avLst/>
        </a:prstGeom>
      </xdr:spPr>
    </xdr:pic>
    <xdr:clientData fLocksWithSheet="0"/>
  </xdr:oneCellAnchor>
  <xdr:oneCellAnchor>
    <xdr:from>
      <xdr:col>24</xdr:col>
      <xdr:colOff>107496</xdr:colOff>
      <xdr:row>356</xdr:row>
      <xdr:rowOff>39311</xdr:rowOff>
    </xdr:from>
    <xdr:ext cx="1933575" cy="2805222"/>
    <xdr:pic>
      <xdr:nvPicPr>
        <xdr:cNvPr id="322" name="Kép 28">
          <a:extLst>
            <a:ext uri="{FF2B5EF4-FFF2-40B4-BE49-F238E27FC236}">
              <a16:creationId xmlns:a16="http://schemas.microsoft.com/office/drawing/2014/main" id="{6B2627C5-221E-4D7C-8538-4173C3618965}"/>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107496" y="107549347"/>
          <a:ext cx="1933575" cy="280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29</xdr:col>
      <xdr:colOff>44114</xdr:colOff>
      <xdr:row>365</xdr:row>
      <xdr:rowOff>491820</xdr:rowOff>
    </xdr:from>
    <xdr:ext cx="865263" cy="277645"/>
    <xdr:pic>
      <xdr:nvPicPr>
        <xdr:cNvPr id="323" name="Kép 322">
          <a:extLst>
            <a:ext uri="{FF2B5EF4-FFF2-40B4-BE49-F238E27FC236}">
              <a16:creationId xmlns:a16="http://schemas.microsoft.com/office/drawing/2014/main" id="{1C4323FA-59E4-4E9E-A9F3-3D84FE2AA4B6}"/>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9130985" y="90727368"/>
          <a:ext cx="865263" cy="277645"/>
        </a:xfrm>
        <a:prstGeom prst="rect">
          <a:avLst/>
        </a:prstGeom>
      </xdr:spPr>
    </xdr:pic>
    <xdr:clientData/>
  </xdr:oneCellAnchor>
  <xdr:oneCellAnchor>
    <xdr:from>
      <xdr:col>0</xdr:col>
      <xdr:colOff>88735</xdr:colOff>
      <xdr:row>468</xdr:row>
      <xdr:rowOff>215172</xdr:rowOff>
    </xdr:from>
    <xdr:ext cx="1856944" cy="2999167"/>
    <xdr:pic>
      <xdr:nvPicPr>
        <xdr:cNvPr id="324" name="Kép 323">
          <a:extLst>
            <a:ext uri="{FF2B5EF4-FFF2-40B4-BE49-F238E27FC236}">
              <a16:creationId xmlns:a16="http://schemas.microsoft.com/office/drawing/2014/main" id="{771F02F7-84BA-4F33-A6A7-787CA8FF1761}"/>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l="7608" t="4710" r="9239" b="5978"/>
        <a:stretch/>
      </xdr:blipFill>
      <xdr:spPr>
        <a:xfrm flipH="1">
          <a:off x="4910356" y="94663758"/>
          <a:ext cx="1856944" cy="2999167"/>
        </a:xfrm>
        <a:prstGeom prst="rect">
          <a:avLst/>
        </a:prstGeom>
      </xdr:spPr>
    </xdr:pic>
    <xdr:clientData/>
  </xdr:oneCellAnchor>
  <xdr:oneCellAnchor>
    <xdr:from>
      <xdr:col>0</xdr:col>
      <xdr:colOff>1590748</xdr:colOff>
      <xdr:row>465</xdr:row>
      <xdr:rowOff>214413</xdr:rowOff>
    </xdr:from>
    <xdr:ext cx="391079" cy="648577"/>
    <xdr:pic>
      <xdr:nvPicPr>
        <xdr:cNvPr id="325" name="Kép 324">
          <a:extLst>
            <a:ext uri="{FF2B5EF4-FFF2-40B4-BE49-F238E27FC236}">
              <a16:creationId xmlns:a16="http://schemas.microsoft.com/office/drawing/2014/main" id="{875606F1-CF87-42D8-ACFF-7289C5D07628}"/>
            </a:ext>
          </a:extLst>
        </xdr:cNvPr>
        <xdr:cNvPicPr>
          <a:picLocks noChangeAspect="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l="7812" t="2344" r="8594" b="4427"/>
        <a:stretch/>
      </xdr:blipFill>
      <xdr:spPr>
        <a:xfrm>
          <a:off x="6411226" y="94172326"/>
          <a:ext cx="391079" cy="648577"/>
        </a:xfrm>
        <a:prstGeom prst="rect">
          <a:avLst/>
        </a:prstGeom>
      </xdr:spPr>
    </xdr:pic>
    <xdr:clientData/>
  </xdr:oneCellAnchor>
  <xdr:oneCellAnchor>
    <xdr:from>
      <xdr:col>0</xdr:col>
      <xdr:colOff>124830</xdr:colOff>
      <xdr:row>467</xdr:row>
      <xdr:rowOff>43779</xdr:rowOff>
    </xdr:from>
    <xdr:ext cx="914400" cy="300984"/>
    <xdr:pic>
      <xdr:nvPicPr>
        <xdr:cNvPr id="326" name="Kép 325">
          <a:extLst>
            <a:ext uri="{FF2B5EF4-FFF2-40B4-BE49-F238E27FC236}">
              <a16:creationId xmlns:a16="http://schemas.microsoft.com/office/drawing/2014/main" id="{3A1FA309-209D-449A-85BA-8143A168CEC8}"/>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124830" y="110129587"/>
          <a:ext cx="914400" cy="300984"/>
        </a:xfrm>
        <a:prstGeom prst="rect">
          <a:avLst/>
        </a:prstGeom>
      </xdr:spPr>
    </xdr:pic>
    <xdr:clientData/>
  </xdr:oneCellAnchor>
  <xdr:oneCellAnchor>
    <xdr:from>
      <xdr:col>8</xdr:col>
      <xdr:colOff>95250</xdr:colOff>
      <xdr:row>475</xdr:row>
      <xdr:rowOff>581025</xdr:rowOff>
    </xdr:from>
    <xdr:ext cx="514350" cy="0"/>
    <xdr:pic>
      <xdr:nvPicPr>
        <xdr:cNvPr id="327" name="Kép 10">
          <a:extLst>
            <a:ext uri="{FF2B5EF4-FFF2-40B4-BE49-F238E27FC236}">
              <a16:creationId xmlns:a16="http://schemas.microsoft.com/office/drawing/2014/main" id="{D417C982-6DF5-4414-A8CA-D583324D496A}"/>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6111737" y="1122173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475</xdr:row>
      <xdr:rowOff>581025</xdr:rowOff>
    </xdr:from>
    <xdr:ext cx="514350" cy="0"/>
    <xdr:pic>
      <xdr:nvPicPr>
        <xdr:cNvPr id="328" name="Kép 10">
          <a:extLst>
            <a:ext uri="{FF2B5EF4-FFF2-40B4-BE49-F238E27FC236}">
              <a16:creationId xmlns:a16="http://schemas.microsoft.com/office/drawing/2014/main" id="{7FF0D966-BA09-4E07-A48C-DE6BF9AB6D6C}"/>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6111737" y="1122173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79915</xdr:colOff>
      <xdr:row>468</xdr:row>
      <xdr:rowOff>214004</xdr:rowOff>
    </xdr:from>
    <xdr:ext cx="1696040" cy="2998915"/>
    <xdr:pic>
      <xdr:nvPicPr>
        <xdr:cNvPr id="329" name="Kép 328">
          <a:extLst>
            <a:ext uri="{FF2B5EF4-FFF2-40B4-BE49-F238E27FC236}">
              <a16:creationId xmlns:a16="http://schemas.microsoft.com/office/drawing/2014/main" id="{E605CF48-7EDC-4304-B0A7-11D5F51B4BCB}"/>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9523272" y="112486540"/>
          <a:ext cx="1696040" cy="2998915"/>
        </a:xfrm>
        <a:prstGeom prst="rect">
          <a:avLst/>
        </a:prstGeom>
      </xdr:spPr>
    </xdr:pic>
    <xdr:clientData/>
  </xdr:oneCellAnchor>
  <xdr:oneCellAnchor>
    <xdr:from>
      <xdr:col>8</xdr:col>
      <xdr:colOff>1390238</xdr:colOff>
      <xdr:row>467</xdr:row>
      <xdr:rowOff>42534</xdr:rowOff>
    </xdr:from>
    <xdr:ext cx="579307" cy="994899"/>
    <xdr:pic>
      <xdr:nvPicPr>
        <xdr:cNvPr id="330" name="Kép 329">
          <a:extLst>
            <a:ext uri="{FF2B5EF4-FFF2-40B4-BE49-F238E27FC236}">
              <a16:creationId xmlns:a16="http://schemas.microsoft.com/office/drawing/2014/main" id="{9F5F64A5-5D35-4B10-AAB9-47322276526A}"/>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l="8607" t="10823" r="10068" b="4762"/>
        <a:stretch/>
      </xdr:blipFill>
      <xdr:spPr>
        <a:xfrm>
          <a:off x="10833595" y="112056534"/>
          <a:ext cx="579307" cy="994899"/>
        </a:xfrm>
        <a:prstGeom prst="rect">
          <a:avLst/>
        </a:prstGeom>
      </xdr:spPr>
    </xdr:pic>
    <xdr:clientData/>
  </xdr:oneCellAnchor>
  <xdr:oneCellAnchor>
    <xdr:from>
      <xdr:col>8</xdr:col>
      <xdr:colOff>101166</xdr:colOff>
      <xdr:row>467</xdr:row>
      <xdr:rowOff>28399</xdr:rowOff>
    </xdr:from>
    <xdr:ext cx="914400" cy="294162"/>
    <xdr:pic>
      <xdr:nvPicPr>
        <xdr:cNvPr id="331" name="Kép 330">
          <a:extLst>
            <a:ext uri="{FF2B5EF4-FFF2-40B4-BE49-F238E27FC236}">
              <a16:creationId xmlns:a16="http://schemas.microsoft.com/office/drawing/2014/main" id="{B6CE97CE-BCB7-457F-9C62-84A50E289E7D}"/>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9544523" y="112042399"/>
          <a:ext cx="914400" cy="294162"/>
        </a:xfrm>
        <a:prstGeom prst="rect">
          <a:avLst/>
        </a:prstGeom>
      </xdr:spPr>
    </xdr:pic>
    <xdr:clientData/>
  </xdr:oneCellAnchor>
  <xdr:twoCellAnchor>
    <xdr:from>
      <xdr:col>0</xdr:col>
      <xdr:colOff>95250</xdr:colOff>
      <xdr:row>488</xdr:row>
      <xdr:rowOff>581025</xdr:rowOff>
    </xdr:from>
    <xdr:to>
      <xdr:col>0</xdr:col>
      <xdr:colOff>609600</xdr:colOff>
      <xdr:row>488</xdr:row>
      <xdr:rowOff>581025</xdr:rowOff>
    </xdr:to>
    <xdr:pic>
      <xdr:nvPicPr>
        <xdr:cNvPr id="335" name="Kép 10">
          <a:extLst>
            <a:ext uri="{FF2B5EF4-FFF2-40B4-BE49-F238E27FC236}">
              <a16:creationId xmlns:a16="http://schemas.microsoft.com/office/drawing/2014/main" id="{83EAEB43-EA92-4474-83A2-DA2A70045706}"/>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8144712" y="1122173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488</xdr:row>
      <xdr:rowOff>581025</xdr:rowOff>
    </xdr:from>
    <xdr:to>
      <xdr:col>0</xdr:col>
      <xdr:colOff>609600</xdr:colOff>
      <xdr:row>488</xdr:row>
      <xdr:rowOff>581025</xdr:rowOff>
    </xdr:to>
    <xdr:pic>
      <xdr:nvPicPr>
        <xdr:cNvPr id="336" name="Kép 10">
          <a:extLst>
            <a:ext uri="{FF2B5EF4-FFF2-40B4-BE49-F238E27FC236}">
              <a16:creationId xmlns:a16="http://schemas.microsoft.com/office/drawing/2014/main" id="{9BCD32F1-1C9B-4207-96A9-B5EC3757CCA6}"/>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8144712" y="1122173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5</xdr:col>
      <xdr:colOff>286197</xdr:colOff>
      <xdr:row>475</xdr:row>
      <xdr:rowOff>1664116</xdr:rowOff>
    </xdr:from>
    <xdr:ext cx="879962" cy="278402"/>
    <xdr:pic>
      <xdr:nvPicPr>
        <xdr:cNvPr id="345" name="Kép 344">
          <a:extLst>
            <a:ext uri="{FF2B5EF4-FFF2-40B4-BE49-F238E27FC236}">
              <a16:creationId xmlns:a16="http://schemas.microsoft.com/office/drawing/2014/main" id="{83EE9375-D140-43D4-B34D-9CFA2BB88AF6}"/>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616897" y="101663916"/>
          <a:ext cx="879962" cy="278402"/>
        </a:xfrm>
        <a:prstGeom prst="rect">
          <a:avLst/>
        </a:prstGeom>
      </xdr:spPr>
    </xdr:pic>
    <xdr:clientData/>
  </xdr:oneCellAnchor>
  <xdr:oneCellAnchor>
    <xdr:from>
      <xdr:col>24</xdr:col>
      <xdr:colOff>95250</xdr:colOff>
      <xdr:row>475</xdr:row>
      <xdr:rowOff>581025</xdr:rowOff>
    </xdr:from>
    <xdr:ext cx="514350" cy="0"/>
    <xdr:pic>
      <xdr:nvPicPr>
        <xdr:cNvPr id="346" name="Kép 10">
          <a:extLst>
            <a:ext uri="{FF2B5EF4-FFF2-40B4-BE49-F238E27FC236}">
              <a16:creationId xmlns:a16="http://schemas.microsoft.com/office/drawing/2014/main" id="{420478DC-BC1D-4A05-ACA9-C284B4A3AD95}"/>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6217754" y="322085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475</xdr:row>
      <xdr:rowOff>581025</xdr:rowOff>
    </xdr:from>
    <xdr:ext cx="514350" cy="0"/>
    <xdr:pic>
      <xdr:nvPicPr>
        <xdr:cNvPr id="347" name="Kép 10">
          <a:extLst>
            <a:ext uri="{FF2B5EF4-FFF2-40B4-BE49-F238E27FC236}">
              <a16:creationId xmlns:a16="http://schemas.microsoft.com/office/drawing/2014/main" id="{10E1FE0D-E2B6-47AC-A49F-332472A8FFC8}"/>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6217754" y="322085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488</xdr:row>
      <xdr:rowOff>581025</xdr:rowOff>
    </xdr:from>
    <xdr:to>
      <xdr:col>0</xdr:col>
      <xdr:colOff>609600</xdr:colOff>
      <xdr:row>488</xdr:row>
      <xdr:rowOff>581025</xdr:rowOff>
    </xdr:to>
    <xdr:pic>
      <xdr:nvPicPr>
        <xdr:cNvPr id="355" name="Kép 10">
          <a:extLst>
            <a:ext uri="{FF2B5EF4-FFF2-40B4-BE49-F238E27FC236}">
              <a16:creationId xmlns:a16="http://schemas.microsoft.com/office/drawing/2014/main" id="{BFAAE2CF-BE12-4FCC-94AC-1847D554518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8144712" y="11651104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488</xdr:row>
      <xdr:rowOff>581025</xdr:rowOff>
    </xdr:from>
    <xdr:to>
      <xdr:col>0</xdr:col>
      <xdr:colOff>609600</xdr:colOff>
      <xdr:row>488</xdr:row>
      <xdr:rowOff>581025</xdr:rowOff>
    </xdr:to>
    <xdr:pic>
      <xdr:nvPicPr>
        <xdr:cNvPr id="356" name="Kép 10">
          <a:extLst>
            <a:ext uri="{FF2B5EF4-FFF2-40B4-BE49-F238E27FC236}">
              <a16:creationId xmlns:a16="http://schemas.microsoft.com/office/drawing/2014/main" id="{AB10E1C5-D6CD-4E98-A305-9F0F55FC0A85}"/>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8144712" y="11651104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0</xdr:colOff>
      <xdr:row>489</xdr:row>
      <xdr:rowOff>0</xdr:rowOff>
    </xdr:from>
    <xdr:ext cx="514350" cy="0"/>
    <xdr:pic>
      <xdr:nvPicPr>
        <xdr:cNvPr id="371" name="Kép 10">
          <a:extLst>
            <a:ext uri="{FF2B5EF4-FFF2-40B4-BE49-F238E27FC236}">
              <a16:creationId xmlns:a16="http://schemas.microsoft.com/office/drawing/2014/main" id="{618B122F-0894-4CE2-83C2-E0B495A006A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6122504" y="834091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0</xdr:colOff>
      <xdr:row>489</xdr:row>
      <xdr:rowOff>0</xdr:rowOff>
    </xdr:from>
    <xdr:ext cx="514350" cy="0"/>
    <xdr:pic>
      <xdr:nvPicPr>
        <xdr:cNvPr id="372" name="Kép 10">
          <a:extLst>
            <a:ext uri="{FF2B5EF4-FFF2-40B4-BE49-F238E27FC236}">
              <a16:creationId xmlns:a16="http://schemas.microsoft.com/office/drawing/2014/main" id="{770A807C-2EA6-4C9E-9477-130710D283DD}"/>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6122504" y="834091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488</xdr:row>
      <xdr:rowOff>581025</xdr:rowOff>
    </xdr:from>
    <xdr:to>
      <xdr:col>8</xdr:col>
      <xdr:colOff>609600</xdr:colOff>
      <xdr:row>488</xdr:row>
      <xdr:rowOff>581025</xdr:rowOff>
    </xdr:to>
    <xdr:pic>
      <xdr:nvPicPr>
        <xdr:cNvPr id="373" name="Kép 10">
          <a:extLst>
            <a:ext uri="{FF2B5EF4-FFF2-40B4-BE49-F238E27FC236}">
              <a16:creationId xmlns:a16="http://schemas.microsoft.com/office/drawing/2014/main" id="{B7D182B5-CDC1-4EAF-81FF-F016129A26CF}"/>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6217754" y="740324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488</xdr:row>
      <xdr:rowOff>581025</xdr:rowOff>
    </xdr:from>
    <xdr:to>
      <xdr:col>8</xdr:col>
      <xdr:colOff>609600</xdr:colOff>
      <xdr:row>488</xdr:row>
      <xdr:rowOff>581025</xdr:rowOff>
    </xdr:to>
    <xdr:pic>
      <xdr:nvPicPr>
        <xdr:cNvPr id="374" name="Kép 10">
          <a:extLst>
            <a:ext uri="{FF2B5EF4-FFF2-40B4-BE49-F238E27FC236}">
              <a16:creationId xmlns:a16="http://schemas.microsoft.com/office/drawing/2014/main" id="{2D0C10F6-D479-40E9-947B-2D225A0E4323}"/>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6217754" y="740324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488</xdr:row>
      <xdr:rowOff>0</xdr:rowOff>
    </xdr:from>
    <xdr:ext cx="514350" cy="0"/>
    <xdr:pic>
      <xdr:nvPicPr>
        <xdr:cNvPr id="378" name="Kép 10">
          <a:extLst>
            <a:ext uri="{FF2B5EF4-FFF2-40B4-BE49-F238E27FC236}">
              <a16:creationId xmlns:a16="http://schemas.microsoft.com/office/drawing/2014/main" id="{DBBD52FC-919E-419F-B843-34491D77669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2380015" y="68222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488</xdr:row>
      <xdr:rowOff>0</xdr:rowOff>
    </xdr:from>
    <xdr:ext cx="514350" cy="0"/>
    <xdr:pic>
      <xdr:nvPicPr>
        <xdr:cNvPr id="379" name="Kép 10">
          <a:extLst>
            <a:ext uri="{FF2B5EF4-FFF2-40B4-BE49-F238E27FC236}">
              <a16:creationId xmlns:a16="http://schemas.microsoft.com/office/drawing/2014/main" id="{F7514AA2-F828-4488-9CD0-1A33628BC35F}"/>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2380015" y="68222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81643</xdr:colOff>
      <xdr:row>487</xdr:row>
      <xdr:rowOff>544286</xdr:rowOff>
    </xdr:from>
    <xdr:ext cx="1942379" cy="3324"/>
    <xdr:pic>
      <xdr:nvPicPr>
        <xdr:cNvPr id="387" name="Kép 386">
          <a:extLst>
            <a:ext uri="{FF2B5EF4-FFF2-40B4-BE49-F238E27FC236}">
              <a16:creationId xmlns:a16="http://schemas.microsoft.com/office/drawing/2014/main" id="{8491C912-C9F9-4503-BC57-B34DDD9A13FE}"/>
            </a:ext>
          </a:extLst>
        </xdr:cNvPr>
        <xdr:cNvPicPr>
          <a:picLocks noChangeAspect="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l="9023" t="30081" r="6530" b="21624"/>
        <a:stretch/>
      </xdr:blipFill>
      <xdr:spPr>
        <a:xfrm>
          <a:off x="81643" y="11008202"/>
          <a:ext cx="1942379" cy="3324"/>
        </a:xfrm>
        <a:prstGeom prst="rect">
          <a:avLst/>
        </a:prstGeom>
      </xdr:spPr>
    </xdr:pic>
    <xdr:clientData/>
  </xdr:oneCellAnchor>
  <xdr:oneCellAnchor>
    <xdr:from>
      <xdr:col>24</xdr:col>
      <xdr:colOff>125186</xdr:colOff>
      <xdr:row>487</xdr:row>
      <xdr:rowOff>122464</xdr:rowOff>
    </xdr:from>
    <xdr:ext cx="1891679" cy="754110"/>
    <xdr:pic>
      <xdr:nvPicPr>
        <xdr:cNvPr id="388" name="Kép 387">
          <a:extLst>
            <a:ext uri="{FF2B5EF4-FFF2-40B4-BE49-F238E27FC236}">
              <a16:creationId xmlns:a16="http://schemas.microsoft.com/office/drawing/2014/main" id="{185FE6C2-7431-42E6-8666-70F02582640C}"/>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9091" t="28409" r="6629" b="21307"/>
        <a:stretch/>
      </xdr:blipFill>
      <xdr:spPr>
        <a:xfrm>
          <a:off x="9568543" y="126587250"/>
          <a:ext cx="1891679" cy="754110"/>
        </a:xfrm>
        <a:prstGeom prst="rect">
          <a:avLst/>
        </a:prstGeom>
      </xdr:spPr>
    </xdr:pic>
    <xdr:clientData/>
  </xdr:oneCellAnchor>
  <xdr:oneCellAnchor>
    <xdr:from>
      <xdr:col>29</xdr:col>
      <xdr:colOff>250076</xdr:colOff>
      <xdr:row>488</xdr:row>
      <xdr:rowOff>1646436</xdr:rowOff>
    </xdr:from>
    <xdr:ext cx="875448" cy="288554"/>
    <xdr:pic>
      <xdr:nvPicPr>
        <xdr:cNvPr id="389" name="Kép 388">
          <a:extLst>
            <a:ext uri="{FF2B5EF4-FFF2-40B4-BE49-F238E27FC236}">
              <a16:creationId xmlns:a16="http://schemas.microsoft.com/office/drawing/2014/main" id="{6D708F3B-1879-419B-8226-743180D0CFAC}"/>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3122433" y="128274507"/>
          <a:ext cx="875448" cy="288554"/>
        </a:xfrm>
        <a:prstGeom prst="rect">
          <a:avLst/>
        </a:prstGeom>
      </xdr:spPr>
    </xdr:pic>
    <xdr:clientData/>
  </xdr:oneCellAnchor>
  <xdr:twoCellAnchor editAs="oneCell">
    <xdr:from>
      <xdr:col>16</xdr:col>
      <xdr:colOff>56795</xdr:colOff>
      <xdr:row>256</xdr:row>
      <xdr:rowOff>181745</xdr:rowOff>
    </xdr:from>
    <xdr:to>
      <xdr:col>17</xdr:col>
      <xdr:colOff>2638</xdr:colOff>
      <xdr:row>264</xdr:row>
      <xdr:rowOff>719497</xdr:rowOff>
    </xdr:to>
    <xdr:pic>
      <xdr:nvPicPr>
        <xdr:cNvPr id="3" name="Kép 2">
          <a:extLst>
            <a:ext uri="{FF2B5EF4-FFF2-40B4-BE49-F238E27FC236}">
              <a16:creationId xmlns:a16="http://schemas.microsoft.com/office/drawing/2014/main" id="{8C33B3FC-0527-49FE-97E4-CCBF919F4FE8}"/>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0189028" y="62247355"/>
          <a:ext cx="2140677" cy="2010544"/>
        </a:xfrm>
        <a:prstGeom prst="rect">
          <a:avLst/>
        </a:prstGeom>
      </xdr:spPr>
    </xdr:pic>
    <xdr:clientData/>
  </xdr:twoCellAnchor>
  <xdr:twoCellAnchor editAs="oneCell">
    <xdr:from>
      <xdr:col>24</xdr:col>
      <xdr:colOff>106252</xdr:colOff>
      <xdr:row>257</xdr:row>
      <xdr:rowOff>243748</xdr:rowOff>
    </xdr:from>
    <xdr:to>
      <xdr:col>24</xdr:col>
      <xdr:colOff>2091769</xdr:colOff>
      <xdr:row>264</xdr:row>
      <xdr:rowOff>109946</xdr:rowOff>
    </xdr:to>
    <xdr:pic>
      <xdr:nvPicPr>
        <xdr:cNvPr id="5" name="Kép 4">
          <a:extLst>
            <a:ext uri="{FF2B5EF4-FFF2-40B4-BE49-F238E27FC236}">
              <a16:creationId xmlns:a16="http://schemas.microsoft.com/office/drawing/2014/main" id="{F2256A40-7DE8-4F33-A92A-DA0E9A11D97F}"/>
            </a:ext>
          </a:extLst>
        </xdr:cNvPr>
        <xdr:cNvPicPr>
          <a:picLocks noChangeAspect="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4671338" y="62945462"/>
          <a:ext cx="1958847" cy="1125133"/>
        </a:xfrm>
        <a:prstGeom prst="rect">
          <a:avLst/>
        </a:prstGeom>
      </xdr:spPr>
    </xdr:pic>
    <xdr:clientData/>
  </xdr:twoCellAnchor>
  <xdr:twoCellAnchor editAs="oneCell">
    <xdr:from>
      <xdr:col>0</xdr:col>
      <xdr:colOff>78566</xdr:colOff>
      <xdr:row>269</xdr:row>
      <xdr:rowOff>166007</xdr:rowOff>
    </xdr:from>
    <xdr:to>
      <xdr:col>0</xdr:col>
      <xdr:colOff>1977480</xdr:colOff>
      <xdr:row>277</xdr:row>
      <xdr:rowOff>148073</xdr:rowOff>
    </xdr:to>
    <xdr:pic>
      <xdr:nvPicPr>
        <xdr:cNvPr id="7" name="Kép 6">
          <a:extLst>
            <a:ext uri="{FF2B5EF4-FFF2-40B4-BE49-F238E27FC236}">
              <a16:creationId xmlns:a16="http://schemas.microsoft.com/office/drawing/2014/main" id="{3D31E775-877C-44AD-BD14-D5C8FAD4F278}"/>
            </a:ext>
          </a:extLst>
        </xdr:cNvPr>
        <xdr:cNvPicPr>
          <a:picLocks noChangeAspect="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78566" y="66699493"/>
          <a:ext cx="1887484" cy="1549611"/>
        </a:xfrm>
        <a:prstGeom prst="rect">
          <a:avLst/>
        </a:prstGeom>
      </xdr:spPr>
    </xdr:pic>
    <xdr:clientData/>
  </xdr:twoCellAnchor>
  <xdr:twoCellAnchor editAs="oneCell">
    <xdr:from>
      <xdr:col>24</xdr:col>
      <xdr:colOff>90872</xdr:colOff>
      <xdr:row>272</xdr:row>
      <xdr:rowOff>22718</xdr:rowOff>
    </xdr:from>
    <xdr:to>
      <xdr:col>24</xdr:col>
      <xdr:colOff>1984983</xdr:colOff>
      <xdr:row>278</xdr:row>
      <xdr:rowOff>340182</xdr:rowOff>
    </xdr:to>
    <xdr:pic>
      <xdr:nvPicPr>
        <xdr:cNvPr id="9" name="Kép 8">
          <a:extLst>
            <a:ext uri="{FF2B5EF4-FFF2-40B4-BE49-F238E27FC236}">
              <a16:creationId xmlns:a16="http://schemas.microsoft.com/office/drawing/2014/main" id="{D09724AA-B073-4789-9331-FCFE3ED2E8EF}"/>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4255908" y="68180897"/>
          <a:ext cx="1896016" cy="1324390"/>
        </a:xfrm>
        <a:prstGeom prst="rect">
          <a:avLst/>
        </a:prstGeom>
      </xdr:spPr>
    </xdr:pic>
    <xdr:clientData/>
  </xdr:twoCellAnchor>
  <xdr:twoCellAnchor editAs="oneCell">
    <xdr:from>
      <xdr:col>16</xdr:col>
      <xdr:colOff>88505</xdr:colOff>
      <xdr:row>278</xdr:row>
      <xdr:rowOff>155786</xdr:rowOff>
    </xdr:from>
    <xdr:to>
      <xdr:col>16</xdr:col>
      <xdr:colOff>2054678</xdr:colOff>
      <xdr:row>278</xdr:row>
      <xdr:rowOff>1489688</xdr:rowOff>
    </xdr:to>
    <xdr:pic>
      <xdr:nvPicPr>
        <xdr:cNvPr id="11" name="Kép 10">
          <a:extLst>
            <a:ext uri="{FF2B5EF4-FFF2-40B4-BE49-F238E27FC236}">
              <a16:creationId xmlns:a16="http://schemas.microsoft.com/office/drawing/2014/main" id="{0638BB19-AC38-4AB8-8B6B-8E9AD4C666AE}"/>
            </a:ext>
          </a:extLst>
        </xdr:cNvPr>
        <xdr:cNvPicPr>
          <a:picLocks noChangeAspect="1"/>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9531862" y="69320893"/>
          <a:ext cx="1966173" cy="1333902"/>
        </a:xfrm>
        <a:prstGeom prst="rect">
          <a:avLst/>
        </a:prstGeom>
      </xdr:spPr>
    </xdr:pic>
    <xdr:clientData/>
  </xdr:twoCellAnchor>
  <xdr:twoCellAnchor editAs="oneCell">
    <xdr:from>
      <xdr:col>16</xdr:col>
      <xdr:colOff>163403</xdr:colOff>
      <xdr:row>270</xdr:row>
      <xdr:rowOff>81643</xdr:rowOff>
    </xdr:from>
    <xdr:to>
      <xdr:col>17</xdr:col>
      <xdr:colOff>6616</xdr:colOff>
      <xdr:row>278</xdr:row>
      <xdr:rowOff>1333</xdr:rowOff>
    </xdr:to>
    <xdr:pic>
      <xdr:nvPicPr>
        <xdr:cNvPr id="13" name="Kép 12">
          <a:extLst>
            <a:ext uri="{FF2B5EF4-FFF2-40B4-BE49-F238E27FC236}">
              <a16:creationId xmlns:a16="http://schemas.microsoft.com/office/drawing/2014/main" id="{741E9B7D-EAA4-4CEE-800C-FE7E46DDCED7}"/>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0069403" y="58388250"/>
          <a:ext cx="1958035" cy="1440346"/>
        </a:xfrm>
        <a:prstGeom prst="rect">
          <a:avLst/>
        </a:prstGeom>
      </xdr:spPr>
    </xdr:pic>
    <xdr:clientData/>
  </xdr:twoCellAnchor>
  <xdr:twoCellAnchor editAs="oneCell">
    <xdr:from>
      <xdr:col>0</xdr:col>
      <xdr:colOff>132995</xdr:colOff>
      <xdr:row>278</xdr:row>
      <xdr:rowOff>30390</xdr:rowOff>
    </xdr:from>
    <xdr:to>
      <xdr:col>0</xdr:col>
      <xdr:colOff>2052773</xdr:colOff>
      <xdr:row>279</xdr:row>
      <xdr:rowOff>71982</xdr:rowOff>
    </xdr:to>
    <xdr:pic>
      <xdr:nvPicPr>
        <xdr:cNvPr id="15" name="Kép 14">
          <a:extLst>
            <a:ext uri="{FF2B5EF4-FFF2-40B4-BE49-F238E27FC236}">
              <a16:creationId xmlns:a16="http://schemas.microsoft.com/office/drawing/2014/main" id="{01FA5EDE-DCEB-4A1B-9A24-03353B70D8A7}"/>
            </a:ext>
          </a:extLst>
        </xdr:cNvPr>
        <xdr:cNvPicPr>
          <a:picLocks noChangeAspect="1"/>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132995" y="68327361"/>
          <a:ext cx="1902633" cy="1556068"/>
        </a:xfrm>
        <a:prstGeom prst="rect">
          <a:avLst/>
        </a:prstGeom>
      </xdr:spPr>
    </xdr:pic>
    <xdr:clientData/>
  </xdr:twoCellAnchor>
  <xdr:twoCellAnchor editAs="oneCell">
    <xdr:from>
      <xdr:col>8</xdr:col>
      <xdr:colOff>266460</xdr:colOff>
      <xdr:row>264</xdr:row>
      <xdr:rowOff>11359</xdr:rowOff>
    </xdr:from>
    <xdr:to>
      <xdr:col>8</xdr:col>
      <xdr:colOff>1901486</xdr:colOff>
      <xdr:row>265</xdr:row>
      <xdr:rowOff>1167</xdr:rowOff>
    </xdr:to>
    <xdr:pic>
      <xdr:nvPicPr>
        <xdr:cNvPr id="17" name="Kép 16">
          <a:extLst>
            <a:ext uri="{FF2B5EF4-FFF2-40B4-BE49-F238E27FC236}">
              <a16:creationId xmlns:a16="http://schemas.microsoft.com/office/drawing/2014/main" id="{E979BF63-2722-41DD-99D2-0A345D23043D}"/>
            </a:ext>
          </a:extLst>
        </xdr:cNvPr>
        <xdr:cNvPicPr>
          <a:picLocks noChangeAspect="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4988139" y="64808573"/>
          <a:ext cx="1610261" cy="1488030"/>
        </a:xfrm>
        <a:prstGeom prst="rect">
          <a:avLst/>
        </a:prstGeom>
      </xdr:spPr>
    </xdr:pic>
    <xdr:clientData/>
  </xdr:twoCellAnchor>
  <xdr:oneCellAnchor>
    <xdr:from>
      <xdr:col>13</xdr:col>
      <xdr:colOff>158013</xdr:colOff>
      <xdr:row>111</xdr:row>
      <xdr:rowOff>1364622</xdr:rowOff>
    </xdr:from>
    <xdr:ext cx="872567" cy="276744"/>
    <xdr:pic>
      <xdr:nvPicPr>
        <xdr:cNvPr id="338" name="Kép 337">
          <a:extLst>
            <a:ext uri="{FF2B5EF4-FFF2-40B4-BE49-F238E27FC236}">
              <a16:creationId xmlns:a16="http://schemas.microsoft.com/office/drawing/2014/main" id="{0BDF3C40-5877-4933-AAFB-0253061FE5FB}"/>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8690942" y="33599943"/>
          <a:ext cx="872567" cy="276744"/>
        </a:xfrm>
        <a:prstGeom prst="rect">
          <a:avLst/>
        </a:prstGeom>
      </xdr:spPr>
    </xdr:pic>
    <xdr:clientData/>
  </xdr:oneCellAnchor>
  <xdr:twoCellAnchor editAs="oneCell">
    <xdr:from>
      <xdr:col>8</xdr:col>
      <xdr:colOff>1415142</xdr:colOff>
      <xdr:row>18</xdr:row>
      <xdr:rowOff>272144</xdr:rowOff>
    </xdr:from>
    <xdr:to>
      <xdr:col>8</xdr:col>
      <xdr:colOff>2022711</xdr:colOff>
      <xdr:row>21</xdr:row>
      <xdr:rowOff>35721</xdr:rowOff>
    </xdr:to>
    <xdr:pic>
      <xdr:nvPicPr>
        <xdr:cNvPr id="341" name="Kép 340">
          <a:extLst>
            <a:ext uri="{FF2B5EF4-FFF2-40B4-BE49-F238E27FC236}">
              <a16:creationId xmlns:a16="http://schemas.microsoft.com/office/drawing/2014/main" id="{582C0E39-389F-4FA5-AD8F-A7636E2B1D41}"/>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6136821" y="9552215"/>
          <a:ext cx="609474" cy="580006"/>
        </a:xfrm>
        <a:prstGeom prst="rect">
          <a:avLst/>
        </a:prstGeom>
      </xdr:spPr>
    </xdr:pic>
    <xdr:clientData/>
  </xdr:twoCellAnchor>
  <xdr:twoCellAnchor editAs="oneCell">
    <xdr:from>
      <xdr:col>16</xdr:col>
      <xdr:colOff>1455965</xdr:colOff>
      <xdr:row>19</xdr:row>
      <xdr:rowOff>0</xdr:rowOff>
    </xdr:from>
    <xdr:to>
      <xdr:col>16</xdr:col>
      <xdr:colOff>2092109</xdr:colOff>
      <xdr:row>21</xdr:row>
      <xdr:rowOff>72460</xdr:rowOff>
    </xdr:to>
    <xdr:pic>
      <xdr:nvPicPr>
        <xdr:cNvPr id="352" name="Kép 351">
          <a:extLst>
            <a:ext uri="{FF2B5EF4-FFF2-40B4-BE49-F238E27FC236}">
              <a16:creationId xmlns:a16="http://schemas.microsoft.com/office/drawing/2014/main" id="{44CFA628-6857-48CB-971D-870415D740D5}"/>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0899322" y="9579429"/>
          <a:ext cx="609474" cy="580006"/>
        </a:xfrm>
        <a:prstGeom prst="rect">
          <a:avLst/>
        </a:prstGeom>
      </xdr:spPr>
    </xdr:pic>
    <xdr:clientData/>
  </xdr:twoCellAnchor>
  <xdr:twoCellAnchor editAs="oneCell">
    <xdr:from>
      <xdr:col>24</xdr:col>
      <xdr:colOff>1428749</xdr:colOff>
      <xdr:row>18</xdr:row>
      <xdr:rowOff>285750</xdr:rowOff>
    </xdr:from>
    <xdr:to>
      <xdr:col>24</xdr:col>
      <xdr:colOff>2053463</xdr:colOff>
      <xdr:row>21</xdr:row>
      <xdr:rowOff>41709</xdr:rowOff>
    </xdr:to>
    <xdr:pic>
      <xdr:nvPicPr>
        <xdr:cNvPr id="353" name="Kép 352">
          <a:extLst>
            <a:ext uri="{FF2B5EF4-FFF2-40B4-BE49-F238E27FC236}">
              <a16:creationId xmlns:a16="http://schemas.microsoft.com/office/drawing/2014/main" id="{63C9B3BF-5E8D-47B9-8C05-9DB50A6C9293}"/>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5593785" y="9565821"/>
          <a:ext cx="609474" cy="580006"/>
        </a:xfrm>
        <a:prstGeom prst="rect">
          <a:avLst/>
        </a:prstGeom>
      </xdr:spPr>
    </xdr:pic>
    <xdr:clientData/>
  </xdr:twoCellAnchor>
  <xdr:twoCellAnchor editAs="oneCell">
    <xdr:from>
      <xdr:col>0</xdr:col>
      <xdr:colOff>1442357</xdr:colOff>
      <xdr:row>35</xdr:row>
      <xdr:rowOff>0</xdr:rowOff>
    </xdr:from>
    <xdr:to>
      <xdr:col>0</xdr:col>
      <xdr:colOff>2053736</xdr:colOff>
      <xdr:row>37</xdr:row>
      <xdr:rowOff>72459</xdr:rowOff>
    </xdr:to>
    <xdr:pic>
      <xdr:nvPicPr>
        <xdr:cNvPr id="354" name="Kép 353">
          <a:extLst>
            <a:ext uri="{FF2B5EF4-FFF2-40B4-BE49-F238E27FC236}">
              <a16:creationId xmlns:a16="http://schemas.microsoft.com/office/drawing/2014/main" id="{51F846F6-7115-4204-9586-867277707D2F}"/>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442357" y="13920107"/>
          <a:ext cx="609474" cy="580006"/>
        </a:xfrm>
        <a:prstGeom prst="rect">
          <a:avLst/>
        </a:prstGeom>
      </xdr:spPr>
    </xdr:pic>
    <xdr:clientData/>
  </xdr:twoCellAnchor>
  <xdr:oneCellAnchor>
    <xdr:from>
      <xdr:col>16</xdr:col>
      <xdr:colOff>119088</xdr:colOff>
      <xdr:row>9</xdr:row>
      <xdr:rowOff>76200</xdr:rowOff>
    </xdr:from>
    <xdr:ext cx="1924413" cy="2547994"/>
    <xdr:pic>
      <xdr:nvPicPr>
        <xdr:cNvPr id="384" name="Kép 383">
          <a:extLst>
            <a:ext uri="{FF2B5EF4-FFF2-40B4-BE49-F238E27FC236}">
              <a16:creationId xmlns:a16="http://schemas.microsoft.com/office/drawing/2014/main" id="{B4DFDB2F-4650-422C-A7F6-D1C953D102E4}"/>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0362545" y="2471057"/>
          <a:ext cx="1924413" cy="2547994"/>
        </a:xfrm>
        <a:prstGeom prst="rect">
          <a:avLst/>
        </a:prstGeom>
      </xdr:spPr>
    </xdr:pic>
    <xdr:clientData fLocksWithSheet="0"/>
  </xdr:oneCellAnchor>
  <xdr:oneCellAnchor>
    <xdr:from>
      <xdr:col>29</xdr:col>
      <xdr:colOff>165100</xdr:colOff>
      <xdr:row>335</xdr:row>
      <xdr:rowOff>1358900</xdr:rowOff>
    </xdr:from>
    <xdr:ext cx="875450" cy="278396"/>
    <xdr:pic>
      <xdr:nvPicPr>
        <xdr:cNvPr id="257" name="Kép 256">
          <a:extLst>
            <a:ext uri="{FF2B5EF4-FFF2-40B4-BE49-F238E27FC236}">
              <a16:creationId xmlns:a16="http://schemas.microsoft.com/office/drawing/2014/main" id="{F5BB6B25-5159-4CEB-8746-974578F2F281}"/>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21336000" y="78841600"/>
          <a:ext cx="875450" cy="278396"/>
        </a:xfrm>
        <a:prstGeom prst="rect">
          <a:avLst/>
        </a:prstGeom>
      </xdr:spPr>
    </xdr:pic>
    <xdr:clientData/>
  </xdr:oneCellAnchor>
  <xdr:oneCellAnchor>
    <xdr:from>
      <xdr:col>21</xdr:col>
      <xdr:colOff>290195</xdr:colOff>
      <xdr:row>349</xdr:row>
      <xdr:rowOff>1483995</xdr:rowOff>
    </xdr:from>
    <xdr:ext cx="875452" cy="278402"/>
    <xdr:pic>
      <xdr:nvPicPr>
        <xdr:cNvPr id="258" name="Kép 257">
          <a:extLst>
            <a:ext uri="{FF2B5EF4-FFF2-40B4-BE49-F238E27FC236}">
              <a16:creationId xmlns:a16="http://schemas.microsoft.com/office/drawing/2014/main" id="{3297E635-D980-49B6-B7F3-5CAD02E986C6}"/>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0234295" y="83322795"/>
          <a:ext cx="875452" cy="278402"/>
        </a:xfrm>
        <a:prstGeom prst="rect">
          <a:avLst/>
        </a:prstGeom>
      </xdr:spPr>
    </xdr:pic>
    <xdr:clientData/>
  </xdr:oneCellAnchor>
  <xdr:oneCellAnchor>
    <xdr:from>
      <xdr:col>24</xdr:col>
      <xdr:colOff>83278</xdr:colOff>
      <xdr:row>344</xdr:row>
      <xdr:rowOff>151977</xdr:rowOff>
    </xdr:from>
    <xdr:ext cx="1903366" cy="2267659"/>
    <xdr:pic>
      <xdr:nvPicPr>
        <xdr:cNvPr id="263" name="Kép 146">
          <a:extLst>
            <a:ext uri="{FF2B5EF4-FFF2-40B4-BE49-F238E27FC236}">
              <a16:creationId xmlns:a16="http://schemas.microsoft.com/office/drawing/2014/main" id="{F1946027-B7A7-4284-8600-17EB0624390E}"/>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1373" y="19491537"/>
          <a:ext cx="1903366" cy="22676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29</xdr:col>
      <xdr:colOff>440531</xdr:colOff>
      <xdr:row>349</xdr:row>
      <xdr:rowOff>1285875</xdr:rowOff>
    </xdr:from>
    <xdr:to>
      <xdr:col>30</xdr:col>
      <xdr:colOff>415836</xdr:colOff>
      <xdr:row>350</xdr:row>
      <xdr:rowOff>185739</xdr:rowOff>
    </xdr:to>
    <xdr:pic>
      <xdr:nvPicPr>
        <xdr:cNvPr id="264" name="Kép 263">
          <a:extLst>
            <a:ext uri="{FF2B5EF4-FFF2-40B4-BE49-F238E27FC236}">
              <a16:creationId xmlns:a16="http://schemas.microsoft.com/office/drawing/2014/main" id="{B9FB80E8-C33B-438C-BB5B-BE444BE264B0}"/>
            </a:ext>
          </a:extLst>
        </xdr:cNvPr>
        <xdr:cNvPicPr>
          <a:picLocks noChangeAspect="1"/>
        </xdr:cNvPicPr>
      </xdr:nvPicPr>
      <xdr:blipFill rotWithShape="1">
        <a:blip xmlns:r="http://schemas.openxmlformats.org/officeDocument/2006/relationships" r:embed="rId73" cstate="print">
          <a:extLst>
            <a:ext uri="{28A0092B-C50C-407E-A947-70E740481C1C}">
              <a14:useLocalDpi xmlns:a14="http://schemas.microsoft.com/office/drawing/2010/main" val="0"/>
            </a:ext>
          </a:extLst>
        </a:blip>
        <a:srcRect t="15316" b="9910"/>
        <a:stretch/>
      </xdr:blipFill>
      <xdr:spPr>
        <a:xfrm>
          <a:off x="3941921" y="21457920"/>
          <a:ext cx="581095" cy="421958"/>
        </a:xfrm>
        <a:prstGeom prst="rect">
          <a:avLst/>
        </a:prstGeom>
      </xdr:spPr>
    </xdr:pic>
    <xdr:clientData/>
  </xdr:twoCellAnchor>
  <xdr:twoCellAnchor editAs="oneCell">
    <xdr:from>
      <xdr:col>24</xdr:col>
      <xdr:colOff>51955</xdr:colOff>
      <xdr:row>372</xdr:row>
      <xdr:rowOff>0</xdr:rowOff>
    </xdr:from>
    <xdr:to>
      <xdr:col>25</xdr:col>
      <xdr:colOff>2194</xdr:colOff>
      <xdr:row>378</xdr:row>
      <xdr:rowOff>606121</xdr:rowOff>
    </xdr:to>
    <xdr:pic>
      <xdr:nvPicPr>
        <xdr:cNvPr id="272" name="Kép 271">
          <a:extLst>
            <a:ext uri="{FF2B5EF4-FFF2-40B4-BE49-F238E27FC236}">
              <a16:creationId xmlns:a16="http://schemas.microsoft.com/office/drawing/2014/main" id="{DD9AA90E-27AA-4E83-925A-86B1804F9E48}"/>
            </a:ext>
          </a:extLst>
        </xdr:cNvPr>
        <xdr:cNvPicPr>
          <a:picLocks noChangeAspect="1"/>
        </xdr:cNvPicPr>
      </xdr:nvPicPr>
      <xdr:blipFill rotWithShape="1">
        <a:blip xmlns:r="http://schemas.openxmlformats.org/officeDocument/2006/relationships" r:embed="rId74" cstate="print">
          <a:extLst>
            <a:ext uri="{28A0092B-C50C-407E-A947-70E740481C1C}">
              <a14:useLocalDpi xmlns:a14="http://schemas.microsoft.com/office/drawing/2010/main" val="0"/>
            </a:ext>
          </a:extLst>
        </a:blip>
        <a:srcRect l="2661"/>
        <a:stretch/>
      </xdr:blipFill>
      <xdr:spPr>
        <a:xfrm>
          <a:off x="4970319" y="92046136"/>
          <a:ext cx="2105068" cy="1566417"/>
        </a:xfrm>
        <a:prstGeom prst="rect">
          <a:avLst/>
        </a:prstGeom>
      </xdr:spPr>
    </xdr:pic>
    <xdr:clientData/>
  </xdr:twoCellAnchor>
  <xdr:oneCellAnchor>
    <xdr:from>
      <xdr:col>13</xdr:col>
      <xdr:colOff>217715</xdr:colOff>
      <xdr:row>488</xdr:row>
      <xdr:rowOff>1632857</xdr:rowOff>
    </xdr:from>
    <xdr:ext cx="875448" cy="288554"/>
    <xdr:pic>
      <xdr:nvPicPr>
        <xdr:cNvPr id="2" name="Kép 1">
          <a:extLst>
            <a:ext uri="{FF2B5EF4-FFF2-40B4-BE49-F238E27FC236}">
              <a16:creationId xmlns:a16="http://schemas.microsoft.com/office/drawing/2014/main" id="{0EFA4456-227E-4DC2-ADAC-13DA878E3A6D}"/>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21444858" y="123865821"/>
          <a:ext cx="875448" cy="288554"/>
        </a:xfrm>
        <a:prstGeom prst="rect">
          <a:avLst/>
        </a:prstGeom>
      </xdr:spPr>
    </xdr:pic>
    <xdr:clientData/>
  </xdr:oneCellAnchor>
  <xdr:twoCellAnchor>
    <xdr:from>
      <xdr:col>24</xdr:col>
      <xdr:colOff>85725</xdr:colOff>
      <xdr:row>471</xdr:row>
      <xdr:rowOff>122852</xdr:rowOff>
    </xdr:from>
    <xdr:to>
      <xdr:col>24</xdr:col>
      <xdr:colOff>2028825</xdr:colOff>
      <xdr:row>476</xdr:row>
      <xdr:rowOff>179388</xdr:rowOff>
    </xdr:to>
    <xdr:pic>
      <xdr:nvPicPr>
        <xdr:cNvPr id="10" name="Kép 248">
          <a:extLst>
            <a:ext uri="{FF2B5EF4-FFF2-40B4-BE49-F238E27FC236}">
              <a16:creationId xmlns:a16="http://schemas.microsoft.com/office/drawing/2014/main" id="{5E8FE8D9-0F70-4B38-BB30-A421038E2E21}"/>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14620875" y="170020277"/>
          <a:ext cx="1943100" cy="23996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29</xdr:col>
      <xdr:colOff>486124</xdr:colOff>
      <xdr:row>476</xdr:row>
      <xdr:rowOff>11907</xdr:rowOff>
    </xdr:from>
    <xdr:to>
      <xdr:col>30</xdr:col>
      <xdr:colOff>653766</xdr:colOff>
      <xdr:row>476</xdr:row>
      <xdr:rowOff>276201</xdr:rowOff>
    </xdr:to>
    <xdr:pic>
      <xdr:nvPicPr>
        <xdr:cNvPr id="27" name="Kép 26">
          <a:extLst>
            <a:ext uri="{FF2B5EF4-FFF2-40B4-BE49-F238E27FC236}">
              <a16:creationId xmlns:a16="http://schemas.microsoft.com/office/drawing/2014/main" id="{FC4A2B8E-BB27-4017-A0A4-05F6F890D1FC}"/>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8535999" y="172252482"/>
          <a:ext cx="891542" cy="264294"/>
        </a:xfrm>
        <a:prstGeom prst="rect">
          <a:avLst/>
        </a:prstGeom>
      </xdr:spPr>
    </xdr:pic>
    <xdr:clientData fLocksWithSheet="0"/>
  </xdr:twoCellAnchor>
  <xdr:oneCellAnchor>
    <xdr:from>
      <xdr:col>13</xdr:col>
      <xdr:colOff>272142</xdr:colOff>
      <xdr:row>264</xdr:row>
      <xdr:rowOff>1483179</xdr:rowOff>
    </xdr:from>
    <xdr:ext cx="875453" cy="278396"/>
    <xdr:pic>
      <xdr:nvPicPr>
        <xdr:cNvPr id="23" name="Kép 22">
          <a:extLst>
            <a:ext uri="{FF2B5EF4-FFF2-40B4-BE49-F238E27FC236}">
              <a16:creationId xmlns:a16="http://schemas.microsoft.com/office/drawing/2014/main" id="{FC10150B-7240-4A08-BA4F-7F67875CCC07}"/>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0423071" y="66130715"/>
          <a:ext cx="875453" cy="278396"/>
        </a:xfrm>
        <a:prstGeom prst="rect">
          <a:avLst/>
        </a:prstGeom>
      </xdr:spPr>
    </xdr:pic>
    <xdr:clientData/>
  </xdr:oneCellAnchor>
  <xdr:oneCellAnchor>
    <xdr:from>
      <xdr:col>21</xdr:col>
      <xdr:colOff>258535</xdr:colOff>
      <xdr:row>264</xdr:row>
      <xdr:rowOff>1483179</xdr:rowOff>
    </xdr:from>
    <xdr:ext cx="875453" cy="278396"/>
    <xdr:pic>
      <xdr:nvPicPr>
        <xdr:cNvPr id="24" name="Kép 23">
          <a:extLst>
            <a:ext uri="{FF2B5EF4-FFF2-40B4-BE49-F238E27FC236}">
              <a16:creationId xmlns:a16="http://schemas.microsoft.com/office/drawing/2014/main" id="{E6300245-B466-4520-BCEC-F8C0330097E4}"/>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6246928" y="66130715"/>
          <a:ext cx="875453" cy="278396"/>
        </a:xfrm>
        <a:prstGeom prst="rect">
          <a:avLst/>
        </a:prstGeom>
      </xdr:spPr>
    </xdr:pic>
    <xdr:clientData/>
  </xdr:oneCellAnchor>
  <xdr:oneCellAnchor>
    <xdr:from>
      <xdr:col>13</xdr:col>
      <xdr:colOff>258536</xdr:colOff>
      <xdr:row>293</xdr:row>
      <xdr:rowOff>1469571</xdr:rowOff>
    </xdr:from>
    <xdr:ext cx="875447" cy="278403"/>
    <xdr:pic>
      <xdr:nvPicPr>
        <xdr:cNvPr id="25" name="Kép 24">
          <a:extLst>
            <a:ext uri="{FF2B5EF4-FFF2-40B4-BE49-F238E27FC236}">
              <a16:creationId xmlns:a16="http://schemas.microsoft.com/office/drawing/2014/main" id="{87756A8A-929A-46A3-8295-2F67107AA59B}"/>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0681607" y="74852892"/>
          <a:ext cx="875447" cy="278403"/>
        </a:xfrm>
        <a:prstGeom prst="rect">
          <a:avLst/>
        </a:prstGeom>
      </xdr:spPr>
    </xdr:pic>
    <xdr:clientData/>
  </xdr:oneCellAnchor>
  <xdr:oneCellAnchor>
    <xdr:from>
      <xdr:col>29</xdr:col>
      <xdr:colOff>176893</xdr:colOff>
      <xdr:row>293</xdr:row>
      <xdr:rowOff>1455964</xdr:rowOff>
    </xdr:from>
    <xdr:ext cx="875447" cy="278403"/>
    <xdr:pic>
      <xdr:nvPicPr>
        <xdr:cNvPr id="26" name="Kép 25">
          <a:extLst>
            <a:ext uri="{FF2B5EF4-FFF2-40B4-BE49-F238E27FC236}">
              <a16:creationId xmlns:a16="http://schemas.microsoft.com/office/drawing/2014/main" id="{7DA6B51A-09E4-4082-8A77-4B62F9D3D5FB}"/>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22329322" y="74839285"/>
          <a:ext cx="875447" cy="278403"/>
        </a:xfrm>
        <a:prstGeom prst="rect">
          <a:avLst/>
        </a:prstGeom>
      </xdr:spPr>
    </xdr:pic>
    <xdr:clientData/>
  </xdr:oneCellAnchor>
  <xdr:oneCellAnchor>
    <xdr:from>
      <xdr:col>16</xdr:col>
      <xdr:colOff>95250</xdr:colOff>
      <xdr:row>475</xdr:row>
      <xdr:rowOff>581025</xdr:rowOff>
    </xdr:from>
    <xdr:ext cx="514350" cy="0"/>
    <xdr:pic>
      <xdr:nvPicPr>
        <xdr:cNvPr id="12" name="Kép 10">
          <a:extLst>
            <a:ext uri="{FF2B5EF4-FFF2-40B4-BE49-F238E27FC236}">
              <a16:creationId xmlns:a16="http://schemas.microsoft.com/office/drawing/2014/main" id="{790EFFAC-C027-474B-87D3-E6EB34CBB5C3}"/>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905500" y="9655220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475</xdr:row>
      <xdr:rowOff>581025</xdr:rowOff>
    </xdr:from>
    <xdr:ext cx="514350" cy="0"/>
    <xdr:pic>
      <xdr:nvPicPr>
        <xdr:cNvPr id="20" name="Kép 10">
          <a:extLst>
            <a:ext uri="{FF2B5EF4-FFF2-40B4-BE49-F238E27FC236}">
              <a16:creationId xmlns:a16="http://schemas.microsoft.com/office/drawing/2014/main" id="{3EC43EC8-F63D-4319-A070-F6502F306A96}"/>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905500" y="9655220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488</xdr:row>
      <xdr:rowOff>581025</xdr:rowOff>
    </xdr:from>
    <xdr:to>
      <xdr:col>8</xdr:col>
      <xdr:colOff>609600</xdr:colOff>
      <xdr:row>488</xdr:row>
      <xdr:rowOff>581025</xdr:rowOff>
    </xdr:to>
    <xdr:pic>
      <xdr:nvPicPr>
        <xdr:cNvPr id="22" name="Kép 10">
          <a:extLst>
            <a:ext uri="{FF2B5EF4-FFF2-40B4-BE49-F238E27FC236}">
              <a16:creationId xmlns:a16="http://schemas.microsoft.com/office/drawing/2014/main" id="{4321F5E6-CCA6-4727-8870-1CE0AD630112}"/>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7662071" y="9655220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488</xdr:row>
      <xdr:rowOff>581025</xdr:rowOff>
    </xdr:from>
    <xdr:to>
      <xdr:col>8</xdr:col>
      <xdr:colOff>609600</xdr:colOff>
      <xdr:row>488</xdr:row>
      <xdr:rowOff>581025</xdr:rowOff>
    </xdr:to>
    <xdr:pic>
      <xdr:nvPicPr>
        <xdr:cNvPr id="98" name="Kép 10">
          <a:extLst>
            <a:ext uri="{FF2B5EF4-FFF2-40B4-BE49-F238E27FC236}">
              <a16:creationId xmlns:a16="http://schemas.microsoft.com/office/drawing/2014/main" id="{F7E833B9-00EB-43F8-81A5-933296EAB8ED}"/>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7662071" y="9655220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488</xdr:row>
      <xdr:rowOff>581025</xdr:rowOff>
    </xdr:from>
    <xdr:ext cx="514350" cy="0"/>
    <xdr:pic>
      <xdr:nvPicPr>
        <xdr:cNvPr id="102" name="Kép 10">
          <a:extLst>
            <a:ext uri="{FF2B5EF4-FFF2-40B4-BE49-F238E27FC236}">
              <a16:creationId xmlns:a16="http://schemas.microsoft.com/office/drawing/2014/main" id="{745F93E7-1199-4174-9817-CA30D39754AB}"/>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1824607" y="9655220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488</xdr:row>
      <xdr:rowOff>581025</xdr:rowOff>
    </xdr:from>
    <xdr:ext cx="514350" cy="0"/>
    <xdr:pic>
      <xdr:nvPicPr>
        <xdr:cNvPr id="103" name="Kép 10">
          <a:extLst>
            <a:ext uri="{FF2B5EF4-FFF2-40B4-BE49-F238E27FC236}">
              <a16:creationId xmlns:a16="http://schemas.microsoft.com/office/drawing/2014/main" id="{B77B2F4A-B16D-4D7D-907B-A052EB258206}"/>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1824607" y="9655220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488</xdr:row>
      <xdr:rowOff>581025</xdr:rowOff>
    </xdr:from>
    <xdr:ext cx="514350" cy="0"/>
    <xdr:pic>
      <xdr:nvPicPr>
        <xdr:cNvPr id="115" name="Kép 10">
          <a:extLst>
            <a:ext uri="{FF2B5EF4-FFF2-40B4-BE49-F238E27FC236}">
              <a16:creationId xmlns:a16="http://schemas.microsoft.com/office/drawing/2014/main" id="{24358F97-9346-40A8-8D6C-C6CBAB6179D2}"/>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7662071" y="9655220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488</xdr:row>
      <xdr:rowOff>581025</xdr:rowOff>
    </xdr:from>
    <xdr:ext cx="514350" cy="0"/>
    <xdr:pic>
      <xdr:nvPicPr>
        <xdr:cNvPr id="116" name="Kép 10">
          <a:extLst>
            <a:ext uri="{FF2B5EF4-FFF2-40B4-BE49-F238E27FC236}">
              <a16:creationId xmlns:a16="http://schemas.microsoft.com/office/drawing/2014/main" id="{0B46C313-E034-4CF7-9144-6CF06D343FC6}"/>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7662071" y="9655220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16</xdr:col>
      <xdr:colOff>95250</xdr:colOff>
      <xdr:row>475</xdr:row>
      <xdr:rowOff>581025</xdr:rowOff>
    </xdr:from>
    <xdr:to>
      <xdr:col>16</xdr:col>
      <xdr:colOff>609600</xdr:colOff>
      <xdr:row>475</xdr:row>
      <xdr:rowOff>581025</xdr:rowOff>
    </xdr:to>
    <xdr:pic>
      <xdr:nvPicPr>
        <xdr:cNvPr id="120" name="Kép 10">
          <a:extLst>
            <a:ext uri="{FF2B5EF4-FFF2-40B4-BE49-F238E27FC236}">
              <a16:creationId xmlns:a16="http://schemas.microsoft.com/office/drawing/2014/main" id="{A0A814DF-17EF-4956-A5C5-BF799591686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325600" y="100545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475</xdr:row>
      <xdr:rowOff>581025</xdr:rowOff>
    </xdr:from>
    <xdr:to>
      <xdr:col>16</xdr:col>
      <xdr:colOff>609600</xdr:colOff>
      <xdr:row>475</xdr:row>
      <xdr:rowOff>581025</xdr:rowOff>
    </xdr:to>
    <xdr:pic>
      <xdr:nvPicPr>
        <xdr:cNvPr id="121" name="Kép 10">
          <a:extLst>
            <a:ext uri="{FF2B5EF4-FFF2-40B4-BE49-F238E27FC236}">
              <a16:creationId xmlns:a16="http://schemas.microsoft.com/office/drawing/2014/main" id="{488FBAA0-3398-4304-8A9C-4FDB58AC4D7F}"/>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325600" y="100545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475</xdr:row>
      <xdr:rowOff>581025</xdr:rowOff>
    </xdr:from>
    <xdr:ext cx="514350" cy="0"/>
    <xdr:pic>
      <xdr:nvPicPr>
        <xdr:cNvPr id="122" name="Kép 10">
          <a:extLst>
            <a:ext uri="{FF2B5EF4-FFF2-40B4-BE49-F238E27FC236}">
              <a16:creationId xmlns:a16="http://schemas.microsoft.com/office/drawing/2014/main" id="{EA7AB4EA-6646-4E49-8180-6DD5DCB8D478}"/>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325600" y="100545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475</xdr:row>
      <xdr:rowOff>581025</xdr:rowOff>
    </xdr:from>
    <xdr:ext cx="514350" cy="0"/>
    <xdr:pic>
      <xdr:nvPicPr>
        <xdr:cNvPr id="123" name="Kép 10">
          <a:extLst>
            <a:ext uri="{FF2B5EF4-FFF2-40B4-BE49-F238E27FC236}">
              <a16:creationId xmlns:a16="http://schemas.microsoft.com/office/drawing/2014/main" id="{987B484C-11E5-454E-8A99-148521C29898}"/>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325600" y="100545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183931</xdr:colOff>
      <xdr:row>467</xdr:row>
      <xdr:rowOff>60279</xdr:rowOff>
    </xdr:from>
    <xdr:ext cx="914400" cy="299374"/>
    <xdr:pic>
      <xdr:nvPicPr>
        <xdr:cNvPr id="124" name="Kép 123">
          <a:extLst>
            <a:ext uri="{FF2B5EF4-FFF2-40B4-BE49-F238E27FC236}">
              <a16:creationId xmlns:a16="http://schemas.microsoft.com/office/drawing/2014/main" id="{1041366B-D4BA-4FC6-9683-FC7406B6E61A}"/>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14414281" y="98444004"/>
          <a:ext cx="914400" cy="299374"/>
        </a:xfrm>
        <a:prstGeom prst="rect">
          <a:avLst/>
        </a:prstGeom>
      </xdr:spPr>
    </xdr:pic>
    <xdr:clientData/>
  </xdr:oneCellAnchor>
  <xdr:oneCellAnchor>
    <xdr:from>
      <xdr:col>16</xdr:col>
      <xdr:colOff>95247</xdr:colOff>
      <xdr:row>469</xdr:row>
      <xdr:rowOff>91596</xdr:rowOff>
    </xdr:from>
    <xdr:ext cx="1952627" cy="2874137"/>
    <xdr:pic>
      <xdr:nvPicPr>
        <xdr:cNvPr id="125" name="Kép 124">
          <a:extLst>
            <a:ext uri="{FF2B5EF4-FFF2-40B4-BE49-F238E27FC236}">
              <a16:creationId xmlns:a16="http://schemas.microsoft.com/office/drawing/2014/main" id="{65153D48-BA2E-4BFA-A3EB-43F3FE6DFBCB}"/>
            </a:ext>
          </a:extLst>
        </xdr:cNvPr>
        <xdr:cNvPicPr>
          <a:picLocks noChangeAspect="1"/>
        </xdr:cNvPicPr>
      </xdr:nvPicPr>
      <xdr:blipFill rotWithShape="1">
        <a:blip xmlns:r="http://schemas.openxmlformats.org/officeDocument/2006/relationships" r:embed="rId77" cstate="print">
          <a:extLst>
            <a:ext uri="{28A0092B-C50C-407E-A947-70E740481C1C}">
              <a14:useLocalDpi xmlns:a14="http://schemas.microsoft.com/office/drawing/2010/main" val="0"/>
            </a:ext>
          </a:extLst>
        </a:blip>
        <a:srcRect l="9219" t="8579" r="10633" b="11750"/>
        <a:stretch/>
      </xdr:blipFill>
      <xdr:spPr>
        <a:xfrm flipH="1">
          <a:off x="14325597" y="98989671"/>
          <a:ext cx="1952627" cy="2874137"/>
        </a:xfrm>
        <a:prstGeom prst="rect">
          <a:avLst/>
        </a:prstGeom>
      </xdr:spPr>
    </xdr:pic>
    <xdr:clientData/>
  </xdr:oneCellAnchor>
  <xdr:oneCellAnchor>
    <xdr:from>
      <xdr:col>21</xdr:col>
      <xdr:colOff>215900</xdr:colOff>
      <xdr:row>475</xdr:row>
      <xdr:rowOff>1638300</xdr:rowOff>
    </xdr:from>
    <xdr:ext cx="879962" cy="278402"/>
    <xdr:pic>
      <xdr:nvPicPr>
        <xdr:cNvPr id="126" name="Kép 125">
          <a:extLst>
            <a:ext uri="{FF2B5EF4-FFF2-40B4-BE49-F238E27FC236}">
              <a16:creationId xmlns:a16="http://schemas.microsoft.com/office/drawing/2014/main" id="{E1ADB5FD-A2ED-4213-8E82-8A09C80B0A38}"/>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7884775" y="101603175"/>
          <a:ext cx="879962" cy="278402"/>
        </a:xfrm>
        <a:prstGeom prst="rect">
          <a:avLst/>
        </a:prstGeom>
      </xdr:spPr>
    </xdr:pic>
    <xdr:clientData/>
  </xdr:oneCellAnchor>
  <xdr:twoCellAnchor>
    <xdr:from>
      <xdr:col>0</xdr:col>
      <xdr:colOff>95250</xdr:colOff>
      <xdr:row>488</xdr:row>
      <xdr:rowOff>581025</xdr:rowOff>
    </xdr:from>
    <xdr:to>
      <xdr:col>0</xdr:col>
      <xdr:colOff>609600</xdr:colOff>
      <xdr:row>488</xdr:row>
      <xdr:rowOff>581025</xdr:rowOff>
    </xdr:to>
    <xdr:pic>
      <xdr:nvPicPr>
        <xdr:cNvPr id="127" name="Kép 10">
          <a:extLst>
            <a:ext uri="{FF2B5EF4-FFF2-40B4-BE49-F238E27FC236}">
              <a16:creationId xmlns:a16="http://schemas.microsoft.com/office/drawing/2014/main" id="{21DA3C71-86A6-431E-8EAF-4B2D19B12625}"/>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268450" y="1136523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488</xdr:row>
      <xdr:rowOff>581025</xdr:rowOff>
    </xdr:from>
    <xdr:to>
      <xdr:col>0</xdr:col>
      <xdr:colOff>609600</xdr:colOff>
      <xdr:row>488</xdr:row>
      <xdr:rowOff>581025</xdr:rowOff>
    </xdr:to>
    <xdr:pic>
      <xdr:nvPicPr>
        <xdr:cNvPr id="128" name="Kép 10">
          <a:extLst>
            <a:ext uri="{FF2B5EF4-FFF2-40B4-BE49-F238E27FC236}">
              <a16:creationId xmlns:a16="http://schemas.microsoft.com/office/drawing/2014/main" id="{B16BE1AE-9BDD-4512-B63A-BCAB8B34C4C1}"/>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268450" y="1136523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488</xdr:row>
      <xdr:rowOff>581025</xdr:rowOff>
    </xdr:from>
    <xdr:ext cx="514350" cy="0"/>
    <xdr:pic>
      <xdr:nvPicPr>
        <xdr:cNvPr id="131" name="Kép 10">
          <a:extLst>
            <a:ext uri="{FF2B5EF4-FFF2-40B4-BE49-F238E27FC236}">
              <a16:creationId xmlns:a16="http://schemas.microsoft.com/office/drawing/2014/main" id="{52372CA2-DC92-4F13-8FFB-452B5E7F027F}"/>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268450" y="1136523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488</xdr:row>
      <xdr:rowOff>581025</xdr:rowOff>
    </xdr:from>
    <xdr:ext cx="514350" cy="0"/>
    <xdr:pic>
      <xdr:nvPicPr>
        <xdr:cNvPr id="133" name="Kép 10">
          <a:extLst>
            <a:ext uri="{FF2B5EF4-FFF2-40B4-BE49-F238E27FC236}">
              <a16:creationId xmlns:a16="http://schemas.microsoft.com/office/drawing/2014/main" id="{3E630CE7-C2F6-4BF0-8F05-5D6B407D6E1E}"/>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268450" y="1136523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0</xdr:col>
      <xdr:colOff>1425464</xdr:colOff>
      <xdr:row>472</xdr:row>
      <xdr:rowOff>59121</xdr:rowOff>
    </xdr:from>
    <xdr:to>
      <xdr:col>0</xdr:col>
      <xdr:colOff>2100162</xdr:colOff>
      <xdr:row>475</xdr:row>
      <xdr:rowOff>262102</xdr:rowOff>
    </xdr:to>
    <xdr:pic>
      <xdr:nvPicPr>
        <xdr:cNvPr id="114" name="Kép 113">
          <a:extLst>
            <a:ext uri="{FF2B5EF4-FFF2-40B4-BE49-F238E27FC236}">
              <a16:creationId xmlns:a16="http://schemas.microsoft.com/office/drawing/2014/main" id="{A61E7509-630E-F684-E474-3FAAA854C702}"/>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6247085" y="95348535"/>
          <a:ext cx="676603" cy="676603"/>
        </a:xfrm>
        <a:prstGeom prst="rect">
          <a:avLst/>
        </a:prstGeom>
      </xdr:spPr>
    </xdr:pic>
    <xdr:clientData/>
  </xdr:twoCellAnchor>
  <xdr:twoCellAnchor editAs="oneCell">
    <xdr:from>
      <xdr:col>0</xdr:col>
      <xdr:colOff>1524000</xdr:colOff>
      <xdr:row>468</xdr:row>
      <xdr:rowOff>147656</xdr:rowOff>
    </xdr:from>
    <xdr:to>
      <xdr:col>0</xdr:col>
      <xdr:colOff>1976914</xdr:colOff>
      <xdr:row>471</xdr:row>
      <xdr:rowOff>149206</xdr:rowOff>
    </xdr:to>
    <xdr:pic>
      <xdr:nvPicPr>
        <xdr:cNvPr id="118" name="Kép 117">
          <a:extLst>
            <a:ext uri="{FF2B5EF4-FFF2-40B4-BE49-F238E27FC236}">
              <a16:creationId xmlns:a16="http://schemas.microsoft.com/office/drawing/2014/main" id="{A86B1192-B215-8502-28A1-3B39680CF72F}"/>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6351984" y="94314187"/>
          <a:ext cx="447199" cy="670446"/>
        </a:xfrm>
        <a:prstGeom prst="rect">
          <a:avLst/>
        </a:prstGeom>
      </xdr:spPr>
    </xdr:pic>
    <xdr:clientData/>
  </xdr:twoCellAnchor>
  <xdr:twoCellAnchor editAs="oneCell">
    <xdr:from>
      <xdr:col>8</xdr:col>
      <xdr:colOff>114983</xdr:colOff>
      <xdr:row>105</xdr:row>
      <xdr:rowOff>99501</xdr:rowOff>
    </xdr:from>
    <xdr:to>
      <xdr:col>8</xdr:col>
      <xdr:colOff>2092105</xdr:colOff>
      <xdr:row>112</xdr:row>
      <xdr:rowOff>71528</xdr:rowOff>
    </xdr:to>
    <xdr:pic>
      <xdr:nvPicPr>
        <xdr:cNvPr id="105" name="Kép 104">
          <a:extLst>
            <a:ext uri="{FF2B5EF4-FFF2-40B4-BE49-F238E27FC236}">
              <a16:creationId xmlns:a16="http://schemas.microsoft.com/office/drawing/2014/main" id="{C558F1BC-08A1-4EEE-8054-2B8FF20CFA41}"/>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14987590" y="31355108"/>
          <a:ext cx="1959977" cy="24757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973278</xdr:colOff>
      <xdr:row>99</xdr:row>
      <xdr:rowOff>103342</xdr:rowOff>
    </xdr:from>
    <xdr:to>
      <xdr:col>8</xdr:col>
      <xdr:colOff>2052658</xdr:colOff>
      <xdr:row>105</xdr:row>
      <xdr:rowOff>79533</xdr:rowOff>
    </xdr:to>
    <xdr:pic>
      <xdr:nvPicPr>
        <xdr:cNvPr id="110" name="Kép 109">
          <a:extLst>
            <a:ext uri="{FF2B5EF4-FFF2-40B4-BE49-F238E27FC236}">
              <a16:creationId xmlns:a16="http://schemas.microsoft.com/office/drawing/2014/main" id="{79713D9B-6C2A-40F2-ADC3-18CBFDFC38FF}"/>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5926278" y="30238061"/>
          <a:ext cx="1079380" cy="1361126"/>
        </a:xfrm>
        <a:prstGeom prst="rect">
          <a:avLst/>
        </a:prstGeom>
      </xdr:spPr>
    </xdr:pic>
    <xdr:clientData/>
  </xdr:twoCellAnchor>
  <xdr:twoCellAnchor editAs="oneCell">
    <xdr:from>
      <xdr:col>9</xdr:col>
      <xdr:colOff>571500</xdr:colOff>
      <xdr:row>327</xdr:row>
      <xdr:rowOff>47625</xdr:rowOff>
    </xdr:from>
    <xdr:to>
      <xdr:col>14</xdr:col>
      <xdr:colOff>411494</xdr:colOff>
      <xdr:row>328</xdr:row>
      <xdr:rowOff>193491</xdr:rowOff>
    </xdr:to>
    <xdr:pic>
      <xdr:nvPicPr>
        <xdr:cNvPr id="28" name="Kép 27">
          <a:extLst>
            <a:ext uri="{FF2B5EF4-FFF2-40B4-BE49-F238E27FC236}">
              <a16:creationId xmlns:a16="http://schemas.microsoft.com/office/drawing/2014/main" id="{B477B227-D0BD-4E09-BC49-BFDAB071EC90}"/>
            </a:ext>
          </a:extLst>
        </xdr:cNvPr>
        <xdr:cNvPicPr>
          <a:picLocks noChangeAspect="1"/>
        </xdr:cNvPicPr>
      </xdr:nvPicPr>
      <xdr:blipFill>
        <a:blip xmlns:r="http://schemas.openxmlformats.org/officeDocument/2006/relationships" r:embed="rId82"/>
        <a:stretch>
          <a:fillRect/>
        </a:stretch>
      </xdr:blipFill>
      <xdr:spPr>
        <a:xfrm>
          <a:off x="7867650" y="75161775"/>
          <a:ext cx="2060137" cy="399232"/>
        </a:xfrm>
        <a:prstGeom prst="rect">
          <a:avLst/>
        </a:prstGeom>
      </xdr:spPr>
    </xdr:pic>
    <xdr:clientData/>
  </xdr:twoCellAnchor>
  <xdr:twoCellAnchor editAs="oneCell">
    <xdr:from>
      <xdr:col>17</xdr:col>
      <xdr:colOff>619125</xdr:colOff>
      <xdr:row>327</xdr:row>
      <xdr:rowOff>47625</xdr:rowOff>
    </xdr:from>
    <xdr:to>
      <xdr:col>22</xdr:col>
      <xdr:colOff>461714</xdr:colOff>
      <xdr:row>328</xdr:row>
      <xdr:rowOff>193491</xdr:rowOff>
    </xdr:to>
    <xdr:pic>
      <xdr:nvPicPr>
        <xdr:cNvPr id="111" name="Kép 110">
          <a:extLst>
            <a:ext uri="{FF2B5EF4-FFF2-40B4-BE49-F238E27FC236}">
              <a16:creationId xmlns:a16="http://schemas.microsoft.com/office/drawing/2014/main" id="{7CF19FBB-491F-47F1-8BFA-D812525B2F0E}"/>
            </a:ext>
          </a:extLst>
        </xdr:cNvPr>
        <xdr:cNvPicPr>
          <a:picLocks noChangeAspect="1"/>
        </xdr:cNvPicPr>
      </xdr:nvPicPr>
      <xdr:blipFill>
        <a:blip xmlns:r="http://schemas.openxmlformats.org/officeDocument/2006/relationships" r:embed="rId82"/>
        <a:stretch>
          <a:fillRect/>
        </a:stretch>
      </xdr:blipFill>
      <xdr:spPr>
        <a:xfrm>
          <a:off x="13039725" y="75161775"/>
          <a:ext cx="2060137" cy="399232"/>
        </a:xfrm>
        <a:prstGeom prst="rect">
          <a:avLst/>
        </a:prstGeom>
      </xdr:spPr>
    </xdr:pic>
    <xdr:clientData/>
  </xdr:twoCellAnchor>
  <xdr:twoCellAnchor editAs="oneCell">
    <xdr:from>
      <xdr:col>25</xdr:col>
      <xdr:colOff>590550</xdr:colOff>
      <xdr:row>327</xdr:row>
      <xdr:rowOff>57150</xdr:rowOff>
    </xdr:from>
    <xdr:to>
      <xdr:col>30</xdr:col>
      <xdr:colOff>424161</xdr:colOff>
      <xdr:row>328</xdr:row>
      <xdr:rowOff>223971</xdr:rowOff>
    </xdr:to>
    <xdr:pic>
      <xdr:nvPicPr>
        <xdr:cNvPr id="112" name="Kép 111">
          <a:extLst>
            <a:ext uri="{FF2B5EF4-FFF2-40B4-BE49-F238E27FC236}">
              <a16:creationId xmlns:a16="http://schemas.microsoft.com/office/drawing/2014/main" id="{39F52585-6E2E-4AC2-995C-A0DB684C38EF}"/>
            </a:ext>
          </a:extLst>
        </xdr:cNvPr>
        <xdr:cNvPicPr>
          <a:picLocks noChangeAspect="1"/>
        </xdr:cNvPicPr>
      </xdr:nvPicPr>
      <xdr:blipFill>
        <a:blip xmlns:r="http://schemas.openxmlformats.org/officeDocument/2006/relationships" r:embed="rId82"/>
        <a:stretch>
          <a:fillRect/>
        </a:stretch>
      </xdr:blipFill>
      <xdr:spPr>
        <a:xfrm>
          <a:off x="18135600" y="75171300"/>
          <a:ext cx="2060137" cy="399232"/>
        </a:xfrm>
        <a:prstGeom prst="rect">
          <a:avLst/>
        </a:prstGeom>
      </xdr:spPr>
    </xdr:pic>
    <xdr:clientData/>
  </xdr:twoCellAnchor>
  <xdr:twoCellAnchor editAs="oneCell">
    <xdr:from>
      <xdr:col>1</xdr:col>
      <xdr:colOff>590550</xdr:colOff>
      <xdr:row>341</xdr:row>
      <xdr:rowOff>57150</xdr:rowOff>
    </xdr:from>
    <xdr:to>
      <xdr:col>6</xdr:col>
      <xdr:colOff>487717</xdr:colOff>
      <xdr:row>342</xdr:row>
      <xdr:rowOff>223973</xdr:rowOff>
    </xdr:to>
    <xdr:pic>
      <xdr:nvPicPr>
        <xdr:cNvPr id="113" name="Kép 112">
          <a:extLst>
            <a:ext uri="{FF2B5EF4-FFF2-40B4-BE49-F238E27FC236}">
              <a16:creationId xmlns:a16="http://schemas.microsoft.com/office/drawing/2014/main" id="{4A05A677-9573-426B-9645-FE1AF2E56ED6}"/>
            </a:ext>
          </a:extLst>
        </xdr:cNvPr>
        <xdr:cNvPicPr>
          <a:picLocks noChangeAspect="1"/>
        </xdr:cNvPicPr>
      </xdr:nvPicPr>
      <xdr:blipFill>
        <a:blip xmlns:r="http://schemas.openxmlformats.org/officeDocument/2006/relationships" r:embed="rId82"/>
        <a:stretch>
          <a:fillRect/>
        </a:stretch>
      </xdr:blipFill>
      <xdr:spPr>
        <a:xfrm>
          <a:off x="2762250" y="79486125"/>
          <a:ext cx="2060137" cy="399232"/>
        </a:xfrm>
        <a:prstGeom prst="rect">
          <a:avLst/>
        </a:prstGeom>
      </xdr:spPr>
    </xdr:pic>
    <xdr:clientData/>
  </xdr:twoCellAnchor>
  <xdr:twoCellAnchor editAs="oneCell">
    <xdr:from>
      <xdr:col>0</xdr:col>
      <xdr:colOff>72237</xdr:colOff>
      <xdr:row>385</xdr:row>
      <xdr:rowOff>44824</xdr:rowOff>
    </xdr:from>
    <xdr:to>
      <xdr:col>0</xdr:col>
      <xdr:colOff>2052656</xdr:colOff>
      <xdr:row>392</xdr:row>
      <xdr:rowOff>1337907</xdr:rowOff>
    </xdr:to>
    <xdr:pic>
      <xdr:nvPicPr>
        <xdr:cNvPr id="142" name="Kép 141">
          <a:extLst>
            <a:ext uri="{FF2B5EF4-FFF2-40B4-BE49-F238E27FC236}">
              <a16:creationId xmlns:a16="http://schemas.microsoft.com/office/drawing/2014/main" id="{C690F46C-78E8-4C1C-B313-D3B06FAC49CC}"/>
            </a:ext>
          </a:extLst>
        </xdr:cNvPr>
        <xdr:cNvPicPr>
          <a:picLocks noChangeAspect="1"/>
        </xdr:cNvPicPr>
      </xdr:nvPicPr>
      <xdr:blipFill>
        <a:blip xmlns:r="http://schemas.openxmlformats.org/officeDocument/2006/relationships" r:embed="rId83"/>
        <a:stretch>
          <a:fillRect/>
        </a:stretch>
      </xdr:blipFill>
      <xdr:spPr>
        <a:xfrm>
          <a:off x="72237" y="34654864"/>
          <a:ext cx="1968989" cy="2544669"/>
        </a:xfrm>
        <a:prstGeom prst="rect">
          <a:avLst/>
        </a:prstGeom>
      </xdr:spPr>
    </xdr:pic>
    <xdr:clientData/>
  </xdr:twoCellAnchor>
  <xdr:oneCellAnchor>
    <xdr:from>
      <xdr:col>8</xdr:col>
      <xdr:colOff>120429</xdr:colOff>
      <xdr:row>386</xdr:row>
      <xdr:rowOff>115038</xdr:rowOff>
    </xdr:from>
    <xdr:ext cx="1898119" cy="2447874"/>
    <xdr:pic>
      <xdr:nvPicPr>
        <xdr:cNvPr id="141" name="Kép 212">
          <a:extLst>
            <a:ext uri="{FF2B5EF4-FFF2-40B4-BE49-F238E27FC236}">
              <a16:creationId xmlns:a16="http://schemas.microsoft.com/office/drawing/2014/main" id="{7B54692E-EFD7-44BE-B336-2AFB6C37863D}"/>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10361709" y="93467658"/>
          <a:ext cx="1898119" cy="24478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960430</xdr:colOff>
      <xdr:row>147</xdr:row>
      <xdr:rowOff>30181</xdr:rowOff>
    </xdr:from>
    <xdr:ext cx="1105150" cy="1398569"/>
    <xdr:pic>
      <xdr:nvPicPr>
        <xdr:cNvPr id="8" name="Kép 7">
          <a:extLst>
            <a:ext uri="{FF2B5EF4-FFF2-40B4-BE49-F238E27FC236}">
              <a16:creationId xmlns:a16="http://schemas.microsoft.com/office/drawing/2014/main" id="{E2358AAB-ADDD-4B90-99D4-C8F91E524A5D}"/>
            </a:ext>
          </a:extLst>
        </xdr:cNvPr>
        <xdr:cNvPicPr>
          <a:picLocks noChangeAspect="1"/>
        </xdr:cNvPicPr>
      </xdr:nvPicPr>
      <xdr:blipFill rotWithShape="1">
        <a:blip xmlns:r="http://schemas.openxmlformats.org/officeDocument/2006/relationships" r:embed="rId85" cstate="print">
          <a:extLst>
            <a:ext uri="{28A0092B-C50C-407E-A947-70E740481C1C}">
              <a14:useLocalDpi xmlns:a14="http://schemas.microsoft.com/office/drawing/2010/main" val="0"/>
            </a:ext>
          </a:extLst>
        </a:blip>
        <a:srcRect l="13844" t="24932" r="13842" b="5648"/>
        <a:stretch/>
      </xdr:blipFill>
      <xdr:spPr>
        <a:xfrm>
          <a:off x="960430" y="44424301"/>
          <a:ext cx="1105150" cy="1398569"/>
        </a:xfrm>
        <a:prstGeom prst="rect">
          <a:avLst/>
        </a:prstGeom>
      </xdr:spPr>
    </xdr:pic>
    <xdr:clientData/>
  </xdr:oneCellAnchor>
  <xdr:oneCellAnchor>
    <xdr:from>
      <xdr:col>16</xdr:col>
      <xdr:colOff>176755</xdr:colOff>
      <xdr:row>153</xdr:row>
      <xdr:rowOff>148718</xdr:rowOff>
    </xdr:from>
    <xdr:ext cx="1483316" cy="2074815"/>
    <xdr:pic>
      <xdr:nvPicPr>
        <xdr:cNvPr id="29" name="Kép 28">
          <a:extLst>
            <a:ext uri="{FF2B5EF4-FFF2-40B4-BE49-F238E27FC236}">
              <a16:creationId xmlns:a16="http://schemas.microsoft.com/office/drawing/2014/main" id="{7D789384-27C4-4BE0-974C-A82EA223CFC5}"/>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l="17194" t="34913" r="16404" b="3756"/>
        <a:stretch/>
      </xdr:blipFill>
      <xdr:spPr>
        <a:xfrm>
          <a:off x="176755" y="45822998"/>
          <a:ext cx="1483316" cy="2074815"/>
        </a:xfrm>
        <a:prstGeom prst="rect">
          <a:avLst/>
        </a:prstGeom>
      </xdr:spPr>
    </xdr:pic>
    <xdr:clientData/>
  </xdr:oneCellAnchor>
  <xdr:oneCellAnchor>
    <xdr:from>
      <xdr:col>21</xdr:col>
      <xdr:colOff>65991</xdr:colOff>
      <xdr:row>158</xdr:row>
      <xdr:rowOff>1390542</xdr:rowOff>
    </xdr:from>
    <xdr:ext cx="879967" cy="269361"/>
    <xdr:pic>
      <xdr:nvPicPr>
        <xdr:cNvPr id="145" name="Kép 144">
          <a:extLst>
            <a:ext uri="{FF2B5EF4-FFF2-40B4-BE49-F238E27FC236}">
              <a16:creationId xmlns:a16="http://schemas.microsoft.com/office/drawing/2014/main" id="{5620E3E0-D9C6-42DF-ABB9-9D4A5331CE3E}"/>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9605848" y="43259721"/>
          <a:ext cx="879967" cy="269361"/>
        </a:xfrm>
        <a:prstGeom prst="rect">
          <a:avLst/>
        </a:prstGeom>
      </xdr:spPr>
    </xdr:pic>
    <xdr:clientData/>
  </xdr:oneCellAnchor>
  <xdr:oneCellAnchor>
    <xdr:from>
      <xdr:col>17</xdr:col>
      <xdr:colOff>313211</xdr:colOff>
      <xdr:row>148</xdr:row>
      <xdr:rowOff>40820</xdr:rowOff>
    </xdr:from>
    <xdr:ext cx="2381002" cy="438917"/>
    <xdr:pic>
      <xdr:nvPicPr>
        <xdr:cNvPr id="146" name="Kép 145">
          <a:extLst>
            <a:ext uri="{FF2B5EF4-FFF2-40B4-BE49-F238E27FC236}">
              <a16:creationId xmlns:a16="http://schemas.microsoft.com/office/drawing/2014/main" id="{7A813794-2D84-4EC7-BAD4-9FA4315E6D83}"/>
            </a:ext>
          </a:extLst>
        </xdr:cNvPr>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2492531" y="44694020"/>
          <a:ext cx="2381002" cy="438917"/>
        </a:xfrm>
        <a:prstGeom prst="rect">
          <a:avLst/>
        </a:prstGeom>
      </xdr:spPr>
    </xdr:pic>
    <xdr:clientData/>
  </xdr:oneCellAnchor>
  <xdr:oneCellAnchor>
    <xdr:from>
      <xdr:col>13</xdr:col>
      <xdr:colOff>219476</xdr:colOff>
      <xdr:row>158</xdr:row>
      <xdr:rowOff>1238629</xdr:rowOff>
    </xdr:from>
    <xdr:ext cx="872564" cy="268464"/>
    <xdr:pic>
      <xdr:nvPicPr>
        <xdr:cNvPr id="167" name="Kép 166">
          <a:extLst>
            <a:ext uri="{FF2B5EF4-FFF2-40B4-BE49-F238E27FC236}">
              <a16:creationId xmlns:a16="http://schemas.microsoft.com/office/drawing/2014/main" id="{81994D14-B37A-4CF1-97A1-FC6572ED5B62}"/>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4792726" y="43107808"/>
          <a:ext cx="872564" cy="268464"/>
        </a:xfrm>
        <a:prstGeom prst="rect">
          <a:avLst/>
        </a:prstGeom>
      </xdr:spPr>
    </xdr:pic>
    <xdr:clientData/>
  </xdr:oneCellAnchor>
  <xdr:oneCellAnchor>
    <xdr:from>
      <xdr:col>8</xdr:col>
      <xdr:colOff>198918</xdr:colOff>
      <xdr:row>149</xdr:row>
      <xdr:rowOff>50913</xdr:rowOff>
    </xdr:from>
    <xdr:ext cx="1725782" cy="2458140"/>
    <xdr:pic>
      <xdr:nvPicPr>
        <xdr:cNvPr id="168" name="Kép 167">
          <a:extLst>
            <a:ext uri="{FF2B5EF4-FFF2-40B4-BE49-F238E27FC236}">
              <a16:creationId xmlns:a16="http://schemas.microsoft.com/office/drawing/2014/main" id="{01E415AE-B1BE-438B-B7D1-EF8EE19D24CB}"/>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5350038" y="44963193"/>
          <a:ext cx="1725782" cy="24581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16</xdr:col>
      <xdr:colOff>99194</xdr:colOff>
      <xdr:row>137</xdr:row>
      <xdr:rowOff>95249</xdr:rowOff>
    </xdr:from>
    <xdr:ext cx="1878026" cy="2082741"/>
    <xdr:pic>
      <xdr:nvPicPr>
        <xdr:cNvPr id="169" name="Kép 168">
          <a:extLst>
            <a:ext uri="{FF2B5EF4-FFF2-40B4-BE49-F238E27FC236}">
              <a16:creationId xmlns:a16="http://schemas.microsoft.com/office/drawing/2014/main" id="{A4F3EC33-DD94-4F9C-8822-8594633C3FF6}"/>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99194" y="41014649"/>
          <a:ext cx="1878026" cy="2082741"/>
        </a:xfrm>
        <a:prstGeom prst="rect">
          <a:avLst/>
        </a:prstGeom>
      </xdr:spPr>
    </xdr:pic>
    <xdr:clientData/>
  </xdr:oneCellAnchor>
  <xdr:oneCellAnchor>
    <xdr:from>
      <xdr:col>24</xdr:col>
      <xdr:colOff>182332</xdr:colOff>
      <xdr:row>133</xdr:row>
      <xdr:rowOff>68036</xdr:rowOff>
    </xdr:from>
    <xdr:ext cx="1819087" cy="2757261"/>
    <xdr:pic>
      <xdr:nvPicPr>
        <xdr:cNvPr id="170" name="Kép 169">
          <a:extLst>
            <a:ext uri="{FF2B5EF4-FFF2-40B4-BE49-F238E27FC236}">
              <a16:creationId xmlns:a16="http://schemas.microsoft.com/office/drawing/2014/main" id="{32905231-2302-475E-89D2-9B0D236DA29B}"/>
            </a:ext>
          </a:extLst>
        </xdr:cNvPr>
        <xdr:cNvPicPr>
          <a:picLocks noChangeAspect="1"/>
        </xdr:cNvPicPr>
      </xdr:nvPicPr>
      <xdr:blipFill rotWithShape="1">
        <a:blip xmlns:r="http://schemas.openxmlformats.org/officeDocument/2006/relationships" r:embed="rId90"/>
        <a:srcRect t="1152" r="8173" b="3678"/>
        <a:stretch/>
      </xdr:blipFill>
      <xdr:spPr>
        <a:xfrm flipH="1">
          <a:off x="5333452" y="40042556"/>
          <a:ext cx="1819087" cy="2757261"/>
        </a:xfrm>
        <a:prstGeom prst="rect">
          <a:avLst/>
        </a:prstGeom>
      </xdr:spPr>
    </xdr:pic>
    <xdr:clientData/>
  </xdr:oneCellAnchor>
  <xdr:oneCellAnchor>
    <xdr:from>
      <xdr:col>0</xdr:col>
      <xdr:colOff>94705</xdr:colOff>
      <xdr:row>136</xdr:row>
      <xdr:rowOff>0</xdr:rowOff>
    </xdr:from>
    <xdr:ext cx="1946543" cy="2467047"/>
    <xdr:pic>
      <xdr:nvPicPr>
        <xdr:cNvPr id="174" name="Kép 173">
          <a:extLst>
            <a:ext uri="{FF2B5EF4-FFF2-40B4-BE49-F238E27FC236}">
              <a16:creationId xmlns:a16="http://schemas.microsoft.com/office/drawing/2014/main" id="{8CCFC2DC-C9FB-4EA5-9D64-09D424E54DD5}"/>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10352397" y="34890808"/>
          <a:ext cx="1946543" cy="2467047"/>
        </a:xfrm>
        <a:prstGeom prst="rect">
          <a:avLst/>
        </a:prstGeom>
      </xdr:spPr>
    </xdr:pic>
    <xdr:clientData/>
  </xdr:oneCellAnchor>
  <xdr:oneCellAnchor>
    <xdr:from>
      <xdr:col>0</xdr:col>
      <xdr:colOff>1334146</xdr:colOff>
      <xdr:row>131</xdr:row>
      <xdr:rowOff>171401</xdr:rowOff>
    </xdr:from>
    <xdr:ext cx="688804" cy="841080"/>
    <xdr:pic>
      <xdr:nvPicPr>
        <xdr:cNvPr id="175" name="Kép 174">
          <a:extLst>
            <a:ext uri="{FF2B5EF4-FFF2-40B4-BE49-F238E27FC236}">
              <a16:creationId xmlns:a16="http://schemas.microsoft.com/office/drawing/2014/main" id="{A4954F8C-F94D-470E-82D4-DAF5B359FE82}"/>
            </a:ext>
          </a:extLst>
        </xdr:cNvPr>
        <xdr:cNvPicPr>
          <a:picLocks noChangeAspect="1"/>
        </xdr:cNvPicPr>
      </xdr:nvPicPr>
      <xdr:blipFill>
        <a:blip xmlns:r="http://schemas.openxmlformats.org/officeDocument/2006/relationships" r:embed="rId92"/>
        <a:stretch>
          <a:fillRect/>
        </a:stretch>
      </xdr:blipFill>
      <xdr:spPr>
        <a:xfrm>
          <a:off x="11591838" y="33816632"/>
          <a:ext cx="688804" cy="841080"/>
        </a:xfrm>
        <a:prstGeom prst="rect">
          <a:avLst/>
        </a:prstGeom>
      </xdr:spPr>
    </xdr:pic>
    <xdr:clientData/>
  </xdr:oneCellAnchor>
  <xdr:oneCellAnchor>
    <xdr:from>
      <xdr:col>24</xdr:col>
      <xdr:colOff>1088573</xdr:colOff>
      <xdr:row>99</xdr:row>
      <xdr:rowOff>81643</xdr:rowOff>
    </xdr:from>
    <xdr:ext cx="863884" cy="1135196"/>
    <xdr:pic>
      <xdr:nvPicPr>
        <xdr:cNvPr id="176" name="Kép 175">
          <a:extLst>
            <a:ext uri="{FF2B5EF4-FFF2-40B4-BE49-F238E27FC236}">
              <a16:creationId xmlns:a16="http://schemas.microsoft.com/office/drawing/2014/main" id="{AD8E2C6A-7067-468F-92C5-C55732DA9F4C}"/>
            </a:ext>
          </a:extLst>
        </xdr:cNvPr>
        <xdr:cNvPicPr>
          <a:picLocks noChangeAspect="1"/>
        </xdr:cNvPicPr>
      </xdr:nvPicPr>
      <xdr:blipFill rotWithShape="1">
        <a:blip xmlns:r="http://schemas.openxmlformats.org/officeDocument/2006/relationships" r:embed="rId93"/>
        <a:srcRect l="15003" t="32420" r="12363" b="4489"/>
        <a:stretch/>
      </xdr:blipFill>
      <xdr:spPr>
        <a:xfrm>
          <a:off x="6217419" y="33477758"/>
          <a:ext cx="863884" cy="1135196"/>
        </a:xfrm>
        <a:prstGeom prst="rect">
          <a:avLst/>
        </a:prstGeom>
      </xdr:spPr>
    </xdr:pic>
    <xdr:clientData/>
  </xdr:oneCellAnchor>
  <xdr:oneCellAnchor>
    <xdr:from>
      <xdr:col>16</xdr:col>
      <xdr:colOff>95250</xdr:colOff>
      <xdr:row>110</xdr:row>
      <xdr:rowOff>581025</xdr:rowOff>
    </xdr:from>
    <xdr:ext cx="514350" cy="2596"/>
    <xdr:pic>
      <xdr:nvPicPr>
        <xdr:cNvPr id="177" name="Kép 10">
          <a:extLst>
            <a:ext uri="{FF2B5EF4-FFF2-40B4-BE49-F238E27FC236}">
              <a16:creationId xmlns:a16="http://schemas.microsoft.com/office/drawing/2014/main" id="{11FC74E6-5CDD-4978-8056-0C3B88FAFD6E}"/>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35858694"/>
          <a:ext cx="514350" cy="2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110</xdr:row>
      <xdr:rowOff>581025</xdr:rowOff>
    </xdr:from>
    <xdr:ext cx="514350" cy="2596"/>
    <xdr:pic>
      <xdr:nvPicPr>
        <xdr:cNvPr id="178" name="Kép 10">
          <a:extLst>
            <a:ext uri="{FF2B5EF4-FFF2-40B4-BE49-F238E27FC236}">
              <a16:creationId xmlns:a16="http://schemas.microsoft.com/office/drawing/2014/main" id="{11225C78-14FE-4BD2-96A3-6E2384238556}"/>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35858694"/>
          <a:ext cx="514350" cy="2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163207</xdr:colOff>
      <xdr:row>107</xdr:row>
      <xdr:rowOff>27215</xdr:rowOff>
    </xdr:from>
    <xdr:ext cx="1794577" cy="2245832"/>
    <xdr:pic>
      <xdr:nvPicPr>
        <xdr:cNvPr id="179" name="Kép 178">
          <a:extLst>
            <a:ext uri="{FF2B5EF4-FFF2-40B4-BE49-F238E27FC236}">
              <a16:creationId xmlns:a16="http://schemas.microsoft.com/office/drawing/2014/main" id="{679128FA-1DFD-4E4D-81D4-1E836863D43E}"/>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t="1590" b="1590"/>
        <a:stretch/>
      </xdr:blipFill>
      <xdr:spPr bwMode="auto">
        <a:xfrm>
          <a:off x="163207" y="35240407"/>
          <a:ext cx="1794577" cy="224583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16</xdr:col>
      <xdr:colOff>1032908</xdr:colOff>
      <xdr:row>99</xdr:row>
      <xdr:rowOff>60138</xdr:rowOff>
    </xdr:from>
    <xdr:ext cx="949036" cy="1202897"/>
    <xdr:pic>
      <xdr:nvPicPr>
        <xdr:cNvPr id="180" name="Kép 179">
          <a:extLst>
            <a:ext uri="{FF2B5EF4-FFF2-40B4-BE49-F238E27FC236}">
              <a16:creationId xmlns:a16="http://schemas.microsoft.com/office/drawing/2014/main" id="{A1324A1B-CF70-4557-AD33-272CCA02CE24}"/>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t="969" b="969"/>
        <a:stretch/>
      </xdr:blipFill>
      <xdr:spPr bwMode="auto">
        <a:xfrm>
          <a:off x="1032908" y="33456253"/>
          <a:ext cx="949036" cy="12028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21</xdr:col>
      <xdr:colOff>280646</xdr:colOff>
      <xdr:row>111</xdr:row>
      <xdr:rowOff>383143</xdr:rowOff>
    </xdr:from>
    <xdr:ext cx="875450" cy="278399"/>
    <xdr:pic>
      <xdr:nvPicPr>
        <xdr:cNvPr id="181" name="Kép 180">
          <a:extLst>
            <a:ext uri="{FF2B5EF4-FFF2-40B4-BE49-F238E27FC236}">
              <a16:creationId xmlns:a16="http://schemas.microsoft.com/office/drawing/2014/main" id="{CB4F08C4-9849-44E5-A3EB-05D1F82B934F}"/>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3913302" y="32899112"/>
          <a:ext cx="875450" cy="278399"/>
        </a:xfrm>
        <a:prstGeom prst="rect">
          <a:avLst/>
        </a:prstGeom>
      </xdr:spPr>
    </xdr:pic>
    <xdr:clientData/>
  </xdr:oneCellAnchor>
  <xdr:oneCellAnchor>
    <xdr:from>
      <xdr:col>24</xdr:col>
      <xdr:colOff>81643</xdr:colOff>
      <xdr:row>105</xdr:row>
      <xdr:rowOff>93066</xdr:rowOff>
    </xdr:from>
    <xdr:ext cx="1905000" cy="2523816"/>
    <xdr:pic>
      <xdr:nvPicPr>
        <xdr:cNvPr id="182" name="Kép 181" descr="https://www.antares.cz/getmedia/25999be8-73cd-48dd-8226-16af99129648/PIXEL_BR_CORAL_BAY_001.jpg">
          <a:extLst>
            <a:ext uri="{FF2B5EF4-FFF2-40B4-BE49-F238E27FC236}">
              <a16:creationId xmlns:a16="http://schemas.microsoft.com/office/drawing/2014/main" id="{A4888272-A30A-4CFB-8FB5-C12658DE0BEB}"/>
            </a:ext>
          </a:extLst>
        </xdr:cNvPr>
        <xdr:cNvPicPr>
          <a:picLocks noChangeAspect="1" noChangeArrowheads="1"/>
        </xdr:cNvPicPr>
      </xdr:nvPicPr>
      <xdr:blipFill rotWithShape="1">
        <a:blip xmlns:r="http://schemas.openxmlformats.org/officeDocument/2006/relationships" r:embed="rId96" cstate="print">
          <a:extLst>
            <a:ext uri="{28A0092B-C50C-407E-A947-70E740481C1C}">
              <a14:useLocalDpi xmlns:a14="http://schemas.microsoft.com/office/drawing/2010/main" val="0"/>
            </a:ext>
          </a:extLst>
        </a:blip>
        <a:srcRect l="13499" t="31250" r="13876" b="4167"/>
        <a:stretch/>
      </xdr:blipFill>
      <xdr:spPr bwMode="auto">
        <a:xfrm>
          <a:off x="5210489" y="34983874"/>
          <a:ext cx="1905000" cy="25238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29</xdr:col>
      <xdr:colOff>282247</xdr:colOff>
      <xdr:row>111</xdr:row>
      <xdr:rowOff>377667</xdr:rowOff>
    </xdr:from>
    <xdr:ext cx="875454" cy="279582"/>
    <xdr:pic>
      <xdr:nvPicPr>
        <xdr:cNvPr id="183" name="Kép 182">
          <a:extLst>
            <a:ext uri="{FF2B5EF4-FFF2-40B4-BE49-F238E27FC236}">
              <a16:creationId xmlns:a16="http://schemas.microsoft.com/office/drawing/2014/main" id="{9F1CC531-F7BB-40FE-AD0B-EDCF27D12E2C}"/>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9191785" y="36235629"/>
          <a:ext cx="875454" cy="279582"/>
        </a:xfrm>
        <a:prstGeom prst="rect">
          <a:avLst/>
        </a:prstGeom>
      </xdr:spPr>
    </xdr:pic>
    <xdr:clientData/>
  </xdr:oneCellAnchor>
  <xdr:oneCellAnchor>
    <xdr:from>
      <xdr:col>8</xdr:col>
      <xdr:colOff>95251</xdr:colOff>
      <xdr:row>137</xdr:row>
      <xdr:rowOff>1127</xdr:rowOff>
    </xdr:from>
    <xdr:ext cx="1883970" cy="2479046"/>
    <xdr:pic>
      <xdr:nvPicPr>
        <xdr:cNvPr id="184" name="Kép 183">
          <a:extLst>
            <a:ext uri="{FF2B5EF4-FFF2-40B4-BE49-F238E27FC236}">
              <a16:creationId xmlns:a16="http://schemas.microsoft.com/office/drawing/2014/main" id="{F58FE489-5445-4A98-85E4-0A7F79A30AB1}"/>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flipH="1">
          <a:off x="15481789" y="35053127"/>
          <a:ext cx="1883970" cy="2479046"/>
        </a:xfrm>
        <a:prstGeom prst="rect">
          <a:avLst/>
        </a:prstGeom>
      </xdr:spPr>
    </xdr:pic>
    <xdr:clientData/>
  </xdr:oneCellAnchor>
  <xdr:oneCellAnchor>
    <xdr:from>
      <xdr:col>8</xdr:col>
      <xdr:colOff>1022668</xdr:colOff>
      <xdr:row>131</xdr:row>
      <xdr:rowOff>186599</xdr:rowOff>
    </xdr:from>
    <xdr:ext cx="950368" cy="1051651"/>
    <xdr:pic>
      <xdr:nvPicPr>
        <xdr:cNvPr id="185" name="Kép 184">
          <a:extLst>
            <a:ext uri="{FF2B5EF4-FFF2-40B4-BE49-F238E27FC236}">
              <a16:creationId xmlns:a16="http://schemas.microsoft.com/office/drawing/2014/main" id="{DA531C4F-0DE9-4D3E-8BC0-5A317AB0CBBB}"/>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16409206" y="33831830"/>
          <a:ext cx="950368" cy="1051651"/>
        </a:xfrm>
        <a:prstGeom prst="rect">
          <a:avLst/>
        </a:prstGeom>
      </xdr:spPr>
    </xdr:pic>
    <xdr:clientData/>
  </xdr:oneCellAnchor>
  <xdr:oneCellAnchor>
    <xdr:from>
      <xdr:col>17</xdr:col>
      <xdr:colOff>141515</xdr:colOff>
      <xdr:row>111</xdr:row>
      <xdr:rowOff>696686</xdr:rowOff>
    </xdr:from>
    <xdr:ext cx="1916214" cy="960030"/>
    <xdr:pic>
      <xdr:nvPicPr>
        <xdr:cNvPr id="209" name="Kép 208">
          <a:extLst>
            <a:ext uri="{FF2B5EF4-FFF2-40B4-BE49-F238E27FC236}">
              <a16:creationId xmlns:a16="http://schemas.microsoft.com/office/drawing/2014/main" id="{331E4AFC-C17D-49E5-97F3-BC9392E8E56C}"/>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2310284" y="36554648"/>
          <a:ext cx="1916214" cy="960030"/>
        </a:xfrm>
        <a:prstGeom prst="rect">
          <a:avLst/>
        </a:prstGeom>
      </xdr:spPr>
    </xdr:pic>
    <xdr:clientData/>
  </xdr:oneCellAnchor>
  <xdr:oneCellAnchor>
    <xdr:from>
      <xdr:col>25</xdr:col>
      <xdr:colOff>283029</xdr:colOff>
      <xdr:row>111</xdr:row>
      <xdr:rowOff>696686</xdr:rowOff>
    </xdr:from>
    <xdr:ext cx="1927255" cy="960030"/>
    <xdr:pic>
      <xdr:nvPicPr>
        <xdr:cNvPr id="210" name="Kép 209">
          <a:extLst>
            <a:ext uri="{FF2B5EF4-FFF2-40B4-BE49-F238E27FC236}">
              <a16:creationId xmlns:a16="http://schemas.microsoft.com/office/drawing/2014/main" id="{7D335EFC-4196-40B7-A8C7-77FE03373748}"/>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7580644" y="36554648"/>
          <a:ext cx="1927255" cy="960030"/>
        </a:xfrm>
        <a:prstGeom prst="rect">
          <a:avLst/>
        </a:prstGeom>
      </xdr:spPr>
    </xdr:pic>
    <xdr:clientData/>
  </xdr:oneCellAnchor>
  <xdr:oneCellAnchor>
    <xdr:from>
      <xdr:col>0</xdr:col>
      <xdr:colOff>243621</xdr:colOff>
      <xdr:row>101</xdr:row>
      <xdr:rowOff>55952</xdr:rowOff>
    </xdr:from>
    <xdr:ext cx="1792348" cy="3059266"/>
    <xdr:pic>
      <xdr:nvPicPr>
        <xdr:cNvPr id="215" name="Kép 214">
          <a:extLst>
            <a:ext uri="{FF2B5EF4-FFF2-40B4-BE49-F238E27FC236}">
              <a16:creationId xmlns:a16="http://schemas.microsoft.com/office/drawing/2014/main" id="{BB7ED7CA-9911-4B98-80CC-97C05B005F97}"/>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243621" y="30714546"/>
          <a:ext cx="1792348" cy="30592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263897</xdr:colOff>
      <xdr:row>111</xdr:row>
      <xdr:rowOff>1519599</xdr:rowOff>
    </xdr:from>
    <xdr:ext cx="875449" cy="278400"/>
    <xdr:pic>
      <xdr:nvPicPr>
        <xdr:cNvPr id="221" name="Kép 220">
          <a:extLst>
            <a:ext uri="{FF2B5EF4-FFF2-40B4-BE49-F238E27FC236}">
              <a16:creationId xmlns:a16="http://schemas.microsoft.com/office/drawing/2014/main" id="{323D590F-CA44-497B-919E-FCE8D725EB65}"/>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4290341" y="28260155"/>
          <a:ext cx="875449" cy="278400"/>
        </a:xfrm>
        <a:prstGeom prst="rect">
          <a:avLst/>
        </a:prstGeom>
      </xdr:spPr>
    </xdr:pic>
    <xdr:clientData/>
  </xdr:oneCellAnchor>
  <xdr:oneCellAnchor>
    <xdr:from>
      <xdr:col>24</xdr:col>
      <xdr:colOff>1140481</xdr:colOff>
      <xdr:row>83</xdr:row>
      <xdr:rowOff>145544</xdr:rowOff>
    </xdr:from>
    <xdr:ext cx="929392" cy="842233"/>
    <xdr:pic>
      <xdr:nvPicPr>
        <xdr:cNvPr id="225" name="Kép 259">
          <a:extLst>
            <a:ext uri="{FF2B5EF4-FFF2-40B4-BE49-F238E27FC236}">
              <a16:creationId xmlns:a16="http://schemas.microsoft.com/office/drawing/2014/main" id="{88B1A7CB-31AE-4F47-AED5-4B6E605F5960}"/>
            </a:ext>
          </a:extLst>
        </xdr:cNvPr>
        <xdr:cNvPicPr>
          <a:picLocks noChangeAspect="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1140481" y="29242655"/>
          <a:ext cx="929392" cy="842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95249</xdr:colOff>
      <xdr:row>86</xdr:row>
      <xdr:rowOff>155216</xdr:rowOff>
    </xdr:from>
    <xdr:ext cx="1933575" cy="2570457"/>
    <xdr:pic>
      <xdr:nvPicPr>
        <xdr:cNvPr id="226" name="Kép 260">
          <a:extLst>
            <a:ext uri="{FF2B5EF4-FFF2-40B4-BE49-F238E27FC236}">
              <a16:creationId xmlns:a16="http://schemas.microsoft.com/office/drawing/2014/main" id="{A9FB7278-1588-4A6C-9C9A-5916D005763B}"/>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4949189" y="31854416"/>
          <a:ext cx="1933575" cy="25704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150236</xdr:colOff>
      <xdr:row>91</xdr:row>
      <xdr:rowOff>81643</xdr:rowOff>
    </xdr:from>
    <xdr:ext cx="1850014" cy="840207"/>
    <xdr:pic>
      <xdr:nvPicPr>
        <xdr:cNvPr id="227" name="Kép 226" descr="http://configurator.ompchairs.com/files/cache/5/f/300x212_1354032856.jpg">
          <a:extLst>
            <a:ext uri="{FF2B5EF4-FFF2-40B4-BE49-F238E27FC236}">
              <a16:creationId xmlns:a16="http://schemas.microsoft.com/office/drawing/2014/main" id="{76A12A66-4BA9-41E6-B352-6D0CCAEF632F}"/>
            </a:ext>
          </a:extLst>
        </xdr:cNvPr>
        <xdr:cNvPicPr/>
      </xdr:nvPicPr>
      <xdr:blipFill rotWithShape="1">
        <a:blip xmlns:r="http://schemas.openxmlformats.org/officeDocument/2006/relationships" r:embed="rId103">
          <a:extLst>
            <a:ext uri="{28A0092B-C50C-407E-A947-70E740481C1C}">
              <a14:useLocalDpi xmlns:a14="http://schemas.microsoft.com/office/drawing/2010/main" val="0"/>
            </a:ext>
          </a:extLst>
        </a:blip>
        <a:srcRect l="2128" t="25548" r="2659" b="26277"/>
        <a:stretch/>
      </xdr:blipFill>
      <xdr:spPr bwMode="auto">
        <a:xfrm>
          <a:off x="150236" y="26201310"/>
          <a:ext cx="1850014" cy="840207"/>
        </a:xfrm>
        <a:prstGeom prst="rect">
          <a:avLst/>
        </a:prstGeom>
        <a:noFill/>
        <a:ln>
          <a:noFill/>
        </a:ln>
      </xdr:spPr>
    </xdr:pic>
    <xdr:clientData fLocksWithSheet="0"/>
  </xdr:oneCellAnchor>
  <xdr:oneCellAnchor>
    <xdr:from>
      <xdr:col>16</xdr:col>
      <xdr:colOff>160263</xdr:colOff>
      <xdr:row>91</xdr:row>
      <xdr:rowOff>27214</xdr:rowOff>
    </xdr:from>
    <xdr:ext cx="1839988" cy="843612"/>
    <xdr:pic>
      <xdr:nvPicPr>
        <xdr:cNvPr id="228" name="Kép 227" descr="http://configurator.ompchairs.com/files/cache/5/f/300x212_1354032856.jpg">
          <a:extLst>
            <a:ext uri="{FF2B5EF4-FFF2-40B4-BE49-F238E27FC236}">
              <a16:creationId xmlns:a16="http://schemas.microsoft.com/office/drawing/2014/main" id="{692F1952-24F6-4543-8236-6F4D7614AA26}"/>
            </a:ext>
          </a:extLst>
        </xdr:cNvPr>
        <xdr:cNvPicPr/>
      </xdr:nvPicPr>
      <xdr:blipFill rotWithShape="1">
        <a:blip xmlns:r="http://schemas.openxmlformats.org/officeDocument/2006/relationships" r:embed="rId103">
          <a:extLst>
            <a:ext uri="{28A0092B-C50C-407E-A947-70E740481C1C}">
              <a14:useLocalDpi xmlns:a14="http://schemas.microsoft.com/office/drawing/2010/main" val="0"/>
            </a:ext>
          </a:extLst>
        </a:blip>
        <a:srcRect l="2128" t="25548" r="2659" b="26277"/>
        <a:stretch/>
      </xdr:blipFill>
      <xdr:spPr bwMode="auto">
        <a:xfrm>
          <a:off x="5282596" y="26146881"/>
          <a:ext cx="1839988" cy="843612"/>
        </a:xfrm>
        <a:prstGeom prst="rect">
          <a:avLst/>
        </a:prstGeom>
        <a:noFill/>
        <a:ln>
          <a:noFill/>
        </a:ln>
      </xdr:spPr>
    </xdr:pic>
    <xdr:clientData fLocksWithSheet="0"/>
  </xdr:oneCellAnchor>
  <xdr:oneCellAnchor>
    <xdr:from>
      <xdr:col>8</xdr:col>
      <xdr:colOff>271078</xdr:colOff>
      <xdr:row>95</xdr:row>
      <xdr:rowOff>1151754</xdr:rowOff>
    </xdr:from>
    <xdr:ext cx="1778182" cy="459970"/>
    <xdr:pic>
      <xdr:nvPicPr>
        <xdr:cNvPr id="229" name="Kép 228">
          <a:extLst>
            <a:ext uri="{FF2B5EF4-FFF2-40B4-BE49-F238E27FC236}">
              <a16:creationId xmlns:a16="http://schemas.microsoft.com/office/drawing/2014/main" id="{ED2EFF8B-0CD7-44D3-A82A-A18117AA528E}"/>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271078" y="27892310"/>
          <a:ext cx="1778182" cy="459970"/>
        </a:xfrm>
        <a:prstGeom prst="rect">
          <a:avLst/>
        </a:prstGeom>
      </xdr:spPr>
    </xdr:pic>
    <xdr:clientData/>
  </xdr:oneCellAnchor>
  <xdr:oneCellAnchor>
    <xdr:from>
      <xdr:col>16</xdr:col>
      <xdr:colOff>223158</xdr:colOff>
      <xdr:row>95</xdr:row>
      <xdr:rowOff>998765</xdr:rowOff>
    </xdr:from>
    <xdr:ext cx="1778182" cy="459973"/>
    <xdr:pic>
      <xdr:nvPicPr>
        <xdr:cNvPr id="230" name="Kép 229">
          <a:extLst>
            <a:ext uri="{FF2B5EF4-FFF2-40B4-BE49-F238E27FC236}">
              <a16:creationId xmlns:a16="http://schemas.microsoft.com/office/drawing/2014/main" id="{F71FC3A4-175D-4180-8669-9295C875EC9C}"/>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5345491" y="27739321"/>
          <a:ext cx="1778182" cy="459973"/>
        </a:xfrm>
        <a:prstGeom prst="rect">
          <a:avLst/>
        </a:prstGeom>
      </xdr:spPr>
    </xdr:pic>
    <xdr:clientData/>
  </xdr:oneCellAnchor>
  <xdr:oneCellAnchor>
    <xdr:from>
      <xdr:col>13</xdr:col>
      <xdr:colOff>277503</xdr:colOff>
      <xdr:row>95</xdr:row>
      <xdr:rowOff>1505240</xdr:rowOff>
    </xdr:from>
    <xdr:ext cx="879969" cy="278396"/>
    <xdr:pic>
      <xdr:nvPicPr>
        <xdr:cNvPr id="231" name="Kép 230">
          <a:extLst>
            <a:ext uri="{FF2B5EF4-FFF2-40B4-BE49-F238E27FC236}">
              <a16:creationId xmlns:a16="http://schemas.microsoft.com/office/drawing/2014/main" id="{227D6995-EE6A-4A3C-B427-44788AFC84AF}"/>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059281" y="28245796"/>
          <a:ext cx="879969" cy="278396"/>
        </a:xfrm>
        <a:prstGeom prst="rect">
          <a:avLst/>
        </a:prstGeom>
      </xdr:spPr>
    </xdr:pic>
    <xdr:clientData/>
  </xdr:oneCellAnchor>
  <xdr:oneCellAnchor>
    <xdr:from>
      <xdr:col>21</xdr:col>
      <xdr:colOff>277504</xdr:colOff>
      <xdr:row>95</xdr:row>
      <xdr:rowOff>1505240</xdr:rowOff>
    </xdr:from>
    <xdr:ext cx="879965" cy="278396"/>
    <xdr:pic>
      <xdr:nvPicPr>
        <xdr:cNvPr id="237" name="Kép 236">
          <a:extLst>
            <a:ext uri="{FF2B5EF4-FFF2-40B4-BE49-F238E27FC236}">
              <a16:creationId xmlns:a16="http://schemas.microsoft.com/office/drawing/2014/main" id="{D4C338BE-C83C-43E7-8D0D-A5C021A42B53}"/>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9181615" y="28245796"/>
          <a:ext cx="879965" cy="278396"/>
        </a:xfrm>
        <a:prstGeom prst="rect">
          <a:avLst/>
        </a:prstGeom>
      </xdr:spPr>
    </xdr:pic>
    <xdr:clientData/>
  </xdr:oneCellAnchor>
  <xdr:oneCellAnchor>
    <xdr:from>
      <xdr:col>24</xdr:col>
      <xdr:colOff>146654</xdr:colOff>
      <xdr:row>72</xdr:row>
      <xdr:rowOff>122464</xdr:rowOff>
    </xdr:from>
    <xdr:ext cx="1895929" cy="1084066"/>
    <xdr:pic>
      <xdr:nvPicPr>
        <xdr:cNvPr id="276" name="Kép 275" descr="http://configurator.ompchairs.com/files/cache/d/1/300x293_1336568744.jpg">
          <a:extLst>
            <a:ext uri="{FF2B5EF4-FFF2-40B4-BE49-F238E27FC236}">
              <a16:creationId xmlns:a16="http://schemas.microsoft.com/office/drawing/2014/main" id="{3C9EB729-69FD-4C56-98FF-B20C1F0521A9}"/>
            </a:ext>
          </a:extLst>
        </xdr:cNvPr>
        <xdr:cNvPicPr/>
      </xdr:nvPicPr>
      <xdr:blipFill rotWithShape="1">
        <a:blip xmlns:r="http://schemas.openxmlformats.org/officeDocument/2006/relationships" r:embed="rId106">
          <a:extLst>
            <a:ext uri="{28A0092B-C50C-407E-A947-70E740481C1C}">
              <a14:useLocalDpi xmlns:a14="http://schemas.microsoft.com/office/drawing/2010/main" val="0"/>
            </a:ext>
          </a:extLst>
        </a:blip>
        <a:srcRect l="3369" t="24572" r="2808" b="29714"/>
        <a:stretch/>
      </xdr:blipFill>
      <xdr:spPr bwMode="auto">
        <a:xfrm>
          <a:off x="146654" y="25677686"/>
          <a:ext cx="1895929" cy="1084066"/>
        </a:xfrm>
        <a:prstGeom prst="rect">
          <a:avLst/>
        </a:prstGeom>
        <a:noFill/>
        <a:ln>
          <a:noFill/>
        </a:ln>
      </xdr:spPr>
    </xdr:pic>
    <xdr:clientData fLocksWithSheet="0"/>
  </xdr:oneCellAnchor>
  <xdr:oneCellAnchor>
    <xdr:from>
      <xdr:col>24</xdr:col>
      <xdr:colOff>220437</xdr:colOff>
      <xdr:row>79</xdr:row>
      <xdr:rowOff>1186322</xdr:rowOff>
    </xdr:from>
    <xdr:ext cx="1778182" cy="459973"/>
    <xdr:pic>
      <xdr:nvPicPr>
        <xdr:cNvPr id="277" name="Kép 276">
          <a:extLst>
            <a:ext uri="{FF2B5EF4-FFF2-40B4-BE49-F238E27FC236}">
              <a16:creationId xmlns:a16="http://schemas.microsoft.com/office/drawing/2014/main" id="{36BE272D-B182-4A03-AAFE-C4A176FE50AB}"/>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220437" y="27926878"/>
          <a:ext cx="1778182" cy="459973"/>
        </a:xfrm>
        <a:prstGeom prst="rect">
          <a:avLst/>
        </a:prstGeom>
      </xdr:spPr>
    </xdr:pic>
    <xdr:clientData/>
  </xdr:oneCellAnchor>
  <xdr:oneCellAnchor>
    <xdr:from>
      <xdr:col>29</xdr:col>
      <xdr:colOff>234568</xdr:colOff>
      <xdr:row>79</xdr:row>
      <xdr:rowOff>1474283</xdr:rowOff>
    </xdr:from>
    <xdr:ext cx="879965" cy="278399"/>
    <xdr:pic>
      <xdr:nvPicPr>
        <xdr:cNvPr id="284" name="Kép 283">
          <a:extLst>
            <a:ext uri="{FF2B5EF4-FFF2-40B4-BE49-F238E27FC236}">
              <a16:creationId xmlns:a16="http://schemas.microsoft.com/office/drawing/2014/main" id="{1D5D2C65-E6BE-4504-919D-52360719A6CD}"/>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8855943" y="24310471"/>
          <a:ext cx="879965" cy="278399"/>
        </a:xfrm>
        <a:prstGeom prst="rect">
          <a:avLst/>
        </a:prstGeom>
      </xdr:spPr>
    </xdr:pic>
    <xdr:clientData/>
  </xdr:oneCellAnchor>
  <xdr:oneCellAnchor>
    <xdr:from>
      <xdr:col>0</xdr:col>
      <xdr:colOff>104325</xdr:colOff>
      <xdr:row>89</xdr:row>
      <xdr:rowOff>10580</xdr:rowOff>
    </xdr:from>
    <xdr:ext cx="1923140" cy="1009955"/>
    <xdr:pic>
      <xdr:nvPicPr>
        <xdr:cNvPr id="285" name="Kép 284" descr="http://configurator.ompchairs.com/files/cache/d/1/300x293_1336568744.jpg">
          <a:extLst>
            <a:ext uri="{FF2B5EF4-FFF2-40B4-BE49-F238E27FC236}">
              <a16:creationId xmlns:a16="http://schemas.microsoft.com/office/drawing/2014/main" id="{C01ACBB1-135A-4622-BC8F-71BB7885889B}"/>
            </a:ext>
          </a:extLst>
        </xdr:cNvPr>
        <xdr:cNvPicPr/>
      </xdr:nvPicPr>
      <xdr:blipFill rotWithShape="1">
        <a:blip xmlns:r="http://schemas.openxmlformats.org/officeDocument/2006/relationships" r:embed="rId106">
          <a:extLst>
            <a:ext uri="{28A0092B-C50C-407E-A947-70E740481C1C}">
              <a14:useLocalDpi xmlns:a14="http://schemas.microsoft.com/office/drawing/2010/main" val="0"/>
            </a:ext>
          </a:extLst>
        </a:blip>
        <a:srcRect l="3369" t="24572" r="2808" b="29714"/>
        <a:stretch/>
      </xdr:blipFill>
      <xdr:spPr bwMode="auto">
        <a:xfrm>
          <a:off x="15471325" y="21346580"/>
          <a:ext cx="1923140" cy="1009955"/>
        </a:xfrm>
        <a:prstGeom prst="rect">
          <a:avLst/>
        </a:prstGeom>
        <a:noFill/>
        <a:ln>
          <a:noFill/>
        </a:ln>
      </xdr:spPr>
    </xdr:pic>
    <xdr:clientData fLocksWithSheet="0"/>
  </xdr:oneCellAnchor>
  <xdr:oneCellAnchor>
    <xdr:from>
      <xdr:col>0</xdr:col>
      <xdr:colOff>328175</xdr:colOff>
      <xdr:row>95</xdr:row>
      <xdr:rowOff>1030909</xdr:rowOff>
    </xdr:from>
    <xdr:ext cx="1778182" cy="459973"/>
    <xdr:pic>
      <xdr:nvPicPr>
        <xdr:cNvPr id="286" name="Kép 285">
          <a:extLst>
            <a:ext uri="{FF2B5EF4-FFF2-40B4-BE49-F238E27FC236}">
              <a16:creationId xmlns:a16="http://schemas.microsoft.com/office/drawing/2014/main" id="{67504290-270F-48CF-8467-E0E29F35B5B2}"/>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5450508" y="27771465"/>
          <a:ext cx="1778182" cy="459973"/>
        </a:xfrm>
        <a:prstGeom prst="rect">
          <a:avLst/>
        </a:prstGeom>
      </xdr:spPr>
    </xdr:pic>
    <xdr:clientData/>
  </xdr:oneCellAnchor>
  <xdr:oneCellAnchor>
    <xdr:from>
      <xdr:col>5</xdr:col>
      <xdr:colOff>150504</xdr:colOff>
      <xdr:row>95</xdr:row>
      <xdr:rowOff>1384166</xdr:rowOff>
    </xdr:from>
    <xdr:ext cx="879966" cy="278399"/>
    <xdr:pic>
      <xdr:nvPicPr>
        <xdr:cNvPr id="291" name="Kép 290">
          <a:extLst>
            <a:ext uri="{FF2B5EF4-FFF2-40B4-BE49-F238E27FC236}">
              <a16:creationId xmlns:a16="http://schemas.microsoft.com/office/drawing/2014/main" id="{73464011-1A3D-40BD-935F-DB172A391E96}"/>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9054615" y="28124722"/>
          <a:ext cx="879966" cy="278399"/>
        </a:xfrm>
        <a:prstGeom prst="rect">
          <a:avLst/>
        </a:prstGeom>
      </xdr:spPr>
    </xdr:pic>
    <xdr:clientData/>
  </xdr:oneCellAnchor>
  <xdr:oneCellAnchor>
    <xdr:from>
      <xdr:col>16</xdr:col>
      <xdr:colOff>104321</xdr:colOff>
      <xdr:row>71</xdr:row>
      <xdr:rowOff>68034</xdr:rowOff>
    </xdr:from>
    <xdr:ext cx="1882321" cy="1742831"/>
    <xdr:pic>
      <xdr:nvPicPr>
        <xdr:cNvPr id="292" name="Kép 291" descr="http://configurator.ompchairs.com/files/cache/1/4/300x380_1317114981.jpg">
          <a:extLst>
            <a:ext uri="{FF2B5EF4-FFF2-40B4-BE49-F238E27FC236}">
              <a16:creationId xmlns:a16="http://schemas.microsoft.com/office/drawing/2014/main" id="{D0925BDF-A661-4761-9072-D4B870DA26FA}"/>
            </a:ext>
          </a:extLst>
        </xdr:cNvPr>
        <xdr:cNvPicPr/>
      </xdr:nvPicPr>
      <xdr:blipFill rotWithShape="1">
        <a:blip xmlns:r="http://schemas.openxmlformats.org/officeDocument/2006/relationships" r:embed="rId107">
          <a:extLst>
            <a:ext uri="{28A0092B-C50C-407E-A947-70E740481C1C}">
              <a14:useLocalDpi xmlns:a14="http://schemas.microsoft.com/office/drawing/2010/main" val="0"/>
            </a:ext>
          </a:extLst>
        </a:blip>
        <a:srcRect l="6290" t="24827" r="7756" b="18901"/>
        <a:stretch/>
      </xdr:blipFill>
      <xdr:spPr bwMode="auto">
        <a:xfrm>
          <a:off x="5226654" y="21093590"/>
          <a:ext cx="1882321" cy="1742831"/>
        </a:xfrm>
        <a:prstGeom prst="rect">
          <a:avLst/>
        </a:prstGeom>
        <a:noFill/>
        <a:ln>
          <a:noFill/>
        </a:ln>
      </xdr:spPr>
    </xdr:pic>
    <xdr:clientData fLocksWithSheet="0"/>
  </xdr:oneCellAnchor>
  <xdr:oneCellAnchor>
    <xdr:from>
      <xdr:col>16</xdr:col>
      <xdr:colOff>225881</xdr:colOff>
      <xdr:row>79</xdr:row>
      <xdr:rowOff>1034143</xdr:rowOff>
    </xdr:from>
    <xdr:ext cx="1778182" cy="459973"/>
    <xdr:pic>
      <xdr:nvPicPr>
        <xdr:cNvPr id="294" name="Kép 293">
          <a:extLst>
            <a:ext uri="{FF2B5EF4-FFF2-40B4-BE49-F238E27FC236}">
              <a16:creationId xmlns:a16="http://schemas.microsoft.com/office/drawing/2014/main" id="{13B6A364-E449-4185-BE45-6F10019FD387}"/>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5348214" y="22991032"/>
          <a:ext cx="1778182" cy="459973"/>
        </a:xfrm>
        <a:prstGeom prst="rect">
          <a:avLst/>
        </a:prstGeom>
      </xdr:spPr>
    </xdr:pic>
    <xdr:clientData/>
  </xdr:oneCellAnchor>
  <xdr:oneCellAnchor>
    <xdr:from>
      <xdr:col>21</xdr:col>
      <xdr:colOff>263897</xdr:colOff>
      <xdr:row>79</xdr:row>
      <xdr:rowOff>1505239</xdr:rowOff>
    </xdr:from>
    <xdr:ext cx="879965" cy="278399"/>
    <xdr:pic>
      <xdr:nvPicPr>
        <xdr:cNvPr id="298" name="Kép 297">
          <a:extLst>
            <a:ext uri="{FF2B5EF4-FFF2-40B4-BE49-F238E27FC236}">
              <a16:creationId xmlns:a16="http://schemas.microsoft.com/office/drawing/2014/main" id="{5E68618C-47D6-485B-9925-4DA8601BCABE}"/>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9168008" y="23462128"/>
          <a:ext cx="879965" cy="278399"/>
        </a:xfrm>
        <a:prstGeom prst="rect">
          <a:avLst/>
        </a:prstGeom>
      </xdr:spPr>
    </xdr:pic>
    <xdr:clientData/>
  </xdr:oneCellAnchor>
  <xdr:oneCellAnchor>
    <xdr:from>
      <xdr:col>8</xdr:col>
      <xdr:colOff>185964</xdr:colOff>
      <xdr:row>71</xdr:row>
      <xdr:rowOff>81643</xdr:rowOff>
    </xdr:from>
    <xdr:ext cx="1827893" cy="1650879"/>
    <xdr:pic>
      <xdr:nvPicPr>
        <xdr:cNvPr id="299" name="Kép 298" descr="http://configurator.ompchairs.com/files/cache/1/4/300x380_1317114981.jpg">
          <a:extLst>
            <a:ext uri="{FF2B5EF4-FFF2-40B4-BE49-F238E27FC236}">
              <a16:creationId xmlns:a16="http://schemas.microsoft.com/office/drawing/2014/main" id="{1DA312CC-77AD-4F1D-911A-BA3E879A8F8C}"/>
            </a:ext>
          </a:extLst>
        </xdr:cNvPr>
        <xdr:cNvPicPr/>
      </xdr:nvPicPr>
      <xdr:blipFill rotWithShape="1">
        <a:blip xmlns:r="http://schemas.openxmlformats.org/officeDocument/2006/relationships" r:embed="rId107">
          <a:extLst>
            <a:ext uri="{28A0092B-C50C-407E-A947-70E740481C1C}">
              <a14:useLocalDpi xmlns:a14="http://schemas.microsoft.com/office/drawing/2010/main" val="0"/>
            </a:ext>
          </a:extLst>
        </a:blip>
        <a:srcRect l="6290" t="24827" r="7756" b="18901"/>
        <a:stretch/>
      </xdr:blipFill>
      <xdr:spPr bwMode="auto">
        <a:xfrm>
          <a:off x="185964" y="21107199"/>
          <a:ext cx="1827893" cy="1650879"/>
        </a:xfrm>
        <a:prstGeom prst="rect">
          <a:avLst/>
        </a:prstGeom>
        <a:noFill/>
        <a:ln>
          <a:noFill/>
        </a:ln>
      </xdr:spPr>
    </xdr:pic>
    <xdr:clientData fLocksWithSheet="0"/>
  </xdr:oneCellAnchor>
  <xdr:oneCellAnchor>
    <xdr:from>
      <xdr:col>8</xdr:col>
      <xdr:colOff>217714</xdr:colOff>
      <xdr:row>79</xdr:row>
      <xdr:rowOff>1156607</xdr:rowOff>
    </xdr:from>
    <xdr:ext cx="1778182" cy="459973"/>
    <xdr:pic>
      <xdr:nvPicPr>
        <xdr:cNvPr id="300" name="Kép 299">
          <a:extLst>
            <a:ext uri="{FF2B5EF4-FFF2-40B4-BE49-F238E27FC236}">
              <a16:creationId xmlns:a16="http://schemas.microsoft.com/office/drawing/2014/main" id="{194C5B50-3B54-423D-B8A5-B534BFCC6225}"/>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217714" y="23113496"/>
          <a:ext cx="1778182" cy="459973"/>
        </a:xfrm>
        <a:prstGeom prst="rect">
          <a:avLst/>
        </a:prstGeom>
      </xdr:spPr>
    </xdr:pic>
    <xdr:clientData/>
  </xdr:oneCellAnchor>
  <xdr:oneCellAnchor>
    <xdr:from>
      <xdr:col>13</xdr:col>
      <xdr:colOff>263896</xdr:colOff>
      <xdr:row>79</xdr:row>
      <xdr:rowOff>1491631</xdr:rowOff>
    </xdr:from>
    <xdr:ext cx="879969" cy="278399"/>
    <xdr:pic>
      <xdr:nvPicPr>
        <xdr:cNvPr id="301" name="Kép 300">
          <a:extLst>
            <a:ext uri="{FF2B5EF4-FFF2-40B4-BE49-F238E27FC236}">
              <a16:creationId xmlns:a16="http://schemas.microsoft.com/office/drawing/2014/main" id="{1BC9D877-04CF-425D-8D81-6093EEFC17B9}"/>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045674" y="23448520"/>
          <a:ext cx="879969" cy="278399"/>
        </a:xfrm>
        <a:prstGeom prst="rect">
          <a:avLst/>
        </a:prstGeom>
      </xdr:spPr>
    </xdr:pic>
    <xdr:clientData/>
  </xdr:oneCellAnchor>
  <xdr:oneCellAnchor>
    <xdr:from>
      <xdr:col>24</xdr:col>
      <xdr:colOff>114904</xdr:colOff>
      <xdr:row>58</xdr:row>
      <xdr:rowOff>42334</xdr:rowOff>
    </xdr:from>
    <xdr:ext cx="1898952" cy="2262872"/>
    <xdr:pic>
      <xdr:nvPicPr>
        <xdr:cNvPr id="302" name="Kép 301">
          <a:extLst>
            <a:ext uri="{FF2B5EF4-FFF2-40B4-BE49-F238E27FC236}">
              <a16:creationId xmlns:a16="http://schemas.microsoft.com/office/drawing/2014/main" id="{332D496D-583E-4F78-BD26-0EB7C4E64CDD}"/>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114904" y="21895405"/>
          <a:ext cx="1898952" cy="2262872"/>
        </a:xfrm>
        <a:prstGeom prst="rect">
          <a:avLst/>
        </a:prstGeom>
      </xdr:spPr>
    </xdr:pic>
    <xdr:clientData/>
  </xdr:oneCellAnchor>
  <xdr:oneCellAnchor>
    <xdr:from>
      <xdr:col>24</xdr:col>
      <xdr:colOff>1300239</xdr:colOff>
      <xdr:row>52</xdr:row>
      <xdr:rowOff>37797</xdr:rowOff>
    </xdr:from>
    <xdr:ext cx="691440" cy="916770"/>
    <xdr:pic>
      <xdr:nvPicPr>
        <xdr:cNvPr id="303" name="Kép 302">
          <a:extLst>
            <a:ext uri="{FF2B5EF4-FFF2-40B4-BE49-F238E27FC236}">
              <a16:creationId xmlns:a16="http://schemas.microsoft.com/office/drawing/2014/main" id="{425C39C2-9D26-44A5-81DB-C8D8B26E5A28}"/>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16667239" y="15517686"/>
          <a:ext cx="691440" cy="916770"/>
        </a:xfrm>
        <a:prstGeom prst="rect">
          <a:avLst/>
        </a:prstGeom>
      </xdr:spPr>
    </xdr:pic>
    <xdr:clientData/>
  </xdr:oneCellAnchor>
  <xdr:oneCellAnchor>
    <xdr:from>
      <xdr:col>16</xdr:col>
      <xdr:colOff>113888</xdr:colOff>
      <xdr:row>58</xdr:row>
      <xdr:rowOff>40821</xdr:rowOff>
    </xdr:from>
    <xdr:ext cx="1911173" cy="2403125"/>
    <xdr:pic>
      <xdr:nvPicPr>
        <xdr:cNvPr id="307" name="Kép 306">
          <a:extLst>
            <a:ext uri="{FF2B5EF4-FFF2-40B4-BE49-F238E27FC236}">
              <a16:creationId xmlns:a16="http://schemas.microsoft.com/office/drawing/2014/main" id="{CAAEF3DC-B689-4649-BB40-5D28AC378E10}"/>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10358555" y="16945932"/>
          <a:ext cx="1911173" cy="2403125"/>
        </a:xfrm>
        <a:prstGeom prst="rect">
          <a:avLst/>
        </a:prstGeom>
      </xdr:spPr>
    </xdr:pic>
    <xdr:clientData/>
  </xdr:oneCellAnchor>
  <xdr:oneCellAnchor>
    <xdr:from>
      <xdr:col>16</xdr:col>
      <xdr:colOff>1446741</xdr:colOff>
      <xdr:row>52</xdr:row>
      <xdr:rowOff>139851</xdr:rowOff>
    </xdr:from>
    <xdr:ext cx="545534" cy="773195"/>
    <xdr:pic>
      <xdr:nvPicPr>
        <xdr:cNvPr id="312" name="Kép 311">
          <a:extLst>
            <a:ext uri="{FF2B5EF4-FFF2-40B4-BE49-F238E27FC236}">
              <a16:creationId xmlns:a16="http://schemas.microsoft.com/office/drawing/2014/main" id="{8EA25A0F-5A75-49A6-BBCE-9BAF2AA0F5B5}"/>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11691408" y="15619740"/>
          <a:ext cx="545534" cy="773195"/>
        </a:xfrm>
        <a:prstGeom prst="rect">
          <a:avLst/>
        </a:prstGeom>
      </xdr:spPr>
    </xdr:pic>
    <xdr:clientData/>
  </xdr:oneCellAnchor>
  <xdr:oneCellAnchor>
    <xdr:from>
      <xdr:col>17</xdr:col>
      <xdr:colOff>336550</xdr:colOff>
      <xdr:row>54</xdr:row>
      <xdr:rowOff>16020</xdr:rowOff>
    </xdr:from>
    <xdr:ext cx="1929841" cy="457109"/>
    <xdr:pic>
      <xdr:nvPicPr>
        <xdr:cNvPr id="320" name="Kép 319">
          <a:extLst>
            <a:ext uri="{FF2B5EF4-FFF2-40B4-BE49-F238E27FC236}">
              <a16:creationId xmlns:a16="http://schemas.microsoft.com/office/drawing/2014/main" id="{768996F7-FC6F-4850-9269-B8A377214059}"/>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12754328" y="16003909"/>
          <a:ext cx="1929841" cy="457109"/>
        </a:xfrm>
        <a:prstGeom prst="rect">
          <a:avLst/>
        </a:prstGeom>
      </xdr:spPr>
    </xdr:pic>
    <xdr:clientData/>
  </xdr:oneCellAnchor>
  <xdr:oneCellAnchor>
    <xdr:from>
      <xdr:col>8</xdr:col>
      <xdr:colOff>140105</xdr:colOff>
      <xdr:row>52</xdr:row>
      <xdr:rowOff>23270</xdr:rowOff>
    </xdr:from>
    <xdr:ext cx="1836539" cy="2885631"/>
    <xdr:pic>
      <xdr:nvPicPr>
        <xdr:cNvPr id="321" name="Kép 320">
          <a:extLst>
            <a:ext uri="{FF2B5EF4-FFF2-40B4-BE49-F238E27FC236}">
              <a16:creationId xmlns:a16="http://schemas.microsoft.com/office/drawing/2014/main" id="{399B4EAC-4F8E-4911-B2A8-A7AEE5CE352F}"/>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5262438" y="15503159"/>
          <a:ext cx="1836539" cy="2885631"/>
        </a:xfrm>
        <a:prstGeom prst="rect">
          <a:avLst/>
        </a:prstGeom>
      </xdr:spPr>
    </xdr:pic>
    <xdr:clientData fLocksWithSheet="0"/>
  </xdr:oneCellAnchor>
  <xdr:oneCellAnchor>
    <xdr:from>
      <xdr:col>13</xdr:col>
      <xdr:colOff>252543</xdr:colOff>
      <xdr:row>63</xdr:row>
      <xdr:rowOff>1484102</xdr:rowOff>
    </xdr:from>
    <xdr:ext cx="879964" cy="278402"/>
    <xdr:pic>
      <xdr:nvPicPr>
        <xdr:cNvPr id="332" name="Kép 331">
          <a:extLst>
            <a:ext uri="{FF2B5EF4-FFF2-40B4-BE49-F238E27FC236}">
              <a16:creationId xmlns:a16="http://schemas.microsoft.com/office/drawing/2014/main" id="{7827F01D-EC03-4A25-8519-51721059EABC}"/>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9156654" y="19165324"/>
          <a:ext cx="879964" cy="278402"/>
        </a:xfrm>
        <a:prstGeom prst="rect">
          <a:avLst/>
        </a:prstGeom>
      </xdr:spPr>
    </xdr:pic>
    <xdr:clientData/>
  </xdr:oneCellAnchor>
  <xdr:oneCellAnchor>
    <xdr:from>
      <xdr:col>8</xdr:col>
      <xdr:colOff>300791</xdr:colOff>
      <xdr:row>63</xdr:row>
      <xdr:rowOff>1007647</xdr:rowOff>
    </xdr:from>
    <xdr:ext cx="1525165" cy="741124"/>
    <xdr:pic>
      <xdr:nvPicPr>
        <xdr:cNvPr id="333" name="Kép 332">
          <a:extLst>
            <a:ext uri="{FF2B5EF4-FFF2-40B4-BE49-F238E27FC236}">
              <a16:creationId xmlns:a16="http://schemas.microsoft.com/office/drawing/2014/main" id="{4D2B1732-9BD2-43C2-A347-2295ED7FC580}"/>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5423124" y="18688869"/>
          <a:ext cx="1525165" cy="741124"/>
        </a:xfrm>
        <a:prstGeom prst="rect">
          <a:avLst/>
        </a:prstGeom>
      </xdr:spPr>
    </xdr:pic>
    <xdr:clientData/>
  </xdr:oneCellAnchor>
  <xdr:oneCellAnchor>
    <xdr:from>
      <xdr:col>0</xdr:col>
      <xdr:colOff>155504</xdr:colOff>
      <xdr:row>54</xdr:row>
      <xdr:rowOff>59245</xdr:rowOff>
    </xdr:from>
    <xdr:ext cx="1714847" cy="2059266"/>
    <xdr:pic>
      <xdr:nvPicPr>
        <xdr:cNvPr id="334" name="Kép 333">
          <a:extLst>
            <a:ext uri="{FF2B5EF4-FFF2-40B4-BE49-F238E27FC236}">
              <a16:creationId xmlns:a16="http://schemas.microsoft.com/office/drawing/2014/main" id="{8748788C-3BE8-44EE-9DAD-DA0BB81AED04}"/>
            </a:ext>
          </a:extLst>
        </xdr:cNvPr>
        <xdr:cNvPicPr>
          <a:picLocks noChangeAspect="1"/>
        </xdr:cNvPicPr>
      </xdr:nvPicPr>
      <xdr:blipFill>
        <a:blip xmlns:r="http://schemas.openxmlformats.org/officeDocument/2006/relationships" r:embed="rId114"/>
        <a:stretch>
          <a:fillRect/>
        </a:stretch>
      </xdr:blipFill>
      <xdr:spPr>
        <a:xfrm>
          <a:off x="155504" y="16047134"/>
          <a:ext cx="1714847" cy="2059266"/>
        </a:xfrm>
        <a:prstGeom prst="rect">
          <a:avLst/>
        </a:prstGeom>
      </xdr:spPr>
    </xdr:pic>
    <xdr:clientData/>
  </xdr:oneCellAnchor>
  <xdr:oneCellAnchor>
    <xdr:from>
      <xdr:col>0</xdr:col>
      <xdr:colOff>1258059</xdr:colOff>
      <xdr:row>50</xdr:row>
      <xdr:rowOff>279360</xdr:rowOff>
    </xdr:from>
    <xdr:ext cx="722620" cy="989111"/>
    <xdr:pic>
      <xdr:nvPicPr>
        <xdr:cNvPr id="337" name="Kép 336">
          <a:extLst>
            <a:ext uri="{FF2B5EF4-FFF2-40B4-BE49-F238E27FC236}">
              <a16:creationId xmlns:a16="http://schemas.microsoft.com/office/drawing/2014/main" id="{AFB3B1EC-C71C-4F48-A320-352E944AEAB0}"/>
            </a:ext>
          </a:extLst>
        </xdr:cNvPr>
        <xdr:cNvPicPr>
          <a:picLocks noChangeAspect="1"/>
        </xdr:cNvPicPr>
      </xdr:nvPicPr>
      <xdr:blipFill>
        <a:blip xmlns:r="http://schemas.openxmlformats.org/officeDocument/2006/relationships" r:embed="rId115"/>
        <a:stretch>
          <a:fillRect/>
        </a:stretch>
      </xdr:blipFill>
      <xdr:spPr>
        <a:xfrm>
          <a:off x="1258059" y="15208916"/>
          <a:ext cx="722620" cy="989111"/>
        </a:xfrm>
        <a:prstGeom prst="rect">
          <a:avLst/>
        </a:prstGeom>
      </xdr:spPr>
    </xdr:pic>
    <xdr:clientData/>
  </xdr:oneCellAnchor>
  <xdr:oneCellAnchor>
    <xdr:from>
      <xdr:col>0</xdr:col>
      <xdr:colOff>310818</xdr:colOff>
      <xdr:row>63</xdr:row>
      <xdr:rowOff>997619</xdr:rowOff>
    </xdr:from>
    <xdr:ext cx="1525165" cy="741124"/>
    <xdr:pic>
      <xdr:nvPicPr>
        <xdr:cNvPr id="340" name="Kép 339">
          <a:extLst>
            <a:ext uri="{FF2B5EF4-FFF2-40B4-BE49-F238E27FC236}">
              <a16:creationId xmlns:a16="http://schemas.microsoft.com/office/drawing/2014/main" id="{214172B0-9235-4BA8-A5F5-B2897334EDF7}"/>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310818" y="18678841"/>
          <a:ext cx="1525165" cy="741124"/>
        </a:xfrm>
        <a:prstGeom prst="rect">
          <a:avLst/>
        </a:prstGeom>
      </xdr:spPr>
    </xdr:pic>
    <xdr:clientData/>
  </xdr:oneCellAnchor>
  <xdr:oneCellAnchor>
    <xdr:from>
      <xdr:col>24</xdr:col>
      <xdr:colOff>129692</xdr:colOff>
      <xdr:row>40</xdr:row>
      <xdr:rowOff>190500</xdr:rowOff>
    </xdr:from>
    <xdr:ext cx="1406996" cy="1956405"/>
    <xdr:pic>
      <xdr:nvPicPr>
        <xdr:cNvPr id="348" name="Kép 347">
          <a:extLst>
            <a:ext uri="{FF2B5EF4-FFF2-40B4-BE49-F238E27FC236}">
              <a16:creationId xmlns:a16="http://schemas.microsoft.com/office/drawing/2014/main" id="{4A5BEE56-8408-4714-98E8-3F4D287C06B0}"/>
            </a:ext>
          </a:extLst>
        </xdr:cNvPr>
        <xdr:cNvPicPr>
          <a:picLocks noChangeAspect="1"/>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18167661" y="12192000"/>
          <a:ext cx="1406996" cy="1956405"/>
        </a:xfrm>
        <a:prstGeom prst="rect">
          <a:avLst/>
        </a:prstGeom>
      </xdr:spPr>
    </xdr:pic>
    <xdr:clientData fLocksWithSheet="0"/>
  </xdr:oneCellAnchor>
  <xdr:oneCellAnchor>
    <xdr:from>
      <xdr:col>24</xdr:col>
      <xdr:colOff>285750</xdr:colOff>
      <xdr:row>47</xdr:row>
      <xdr:rowOff>997618</xdr:rowOff>
    </xdr:from>
    <xdr:ext cx="1525165" cy="741124"/>
    <xdr:pic>
      <xdr:nvPicPr>
        <xdr:cNvPr id="350" name="Kép 349">
          <a:extLst>
            <a:ext uri="{FF2B5EF4-FFF2-40B4-BE49-F238E27FC236}">
              <a16:creationId xmlns:a16="http://schemas.microsoft.com/office/drawing/2014/main" id="{E6B96D6B-BB85-4197-A3F9-F954CA462CF8}"/>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5652750" y="13909285"/>
          <a:ext cx="1525165" cy="741124"/>
        </a:xfrm>
        <a:prstGeom prst="rect">
          <a:avLst/>
        </a:prstGeom>
      </xdr:spPr>
    </xdr:pic>
    <xdr:clientData/>
  </xdr:oneCellAnchor>
  <xdr:oneCellAnchor>
    <xdr:from>
      <xdr:col>16</xdr:col>
      <xdr:colOff>184902</xdr:colOff>
      <xdr:row>37</xdr:row>
      <xdr:rowOff>246529</xdr:rowOff>
    </xdr:from>
    <xdr:ext cx="1725806" cy="2098541"/>
    <xdr:pic>
      <xdr:nvPicPr>
        <xdr:cNvPr id="351" name="Kép 350">
          <a:extLst>
            <a:ext uri="{FF2B5EF4-FFF2-40B4-BE49-F238E27FC236}">
              <a16:creationId xmlns:a16="http://schemas.microsoft.com/office/drawing/2014/main" id="{7330F8C0-D5FF-4DAC-BA42-D71FA2CE69C1}"/>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10429569" y="11210862"/>
          <a:ext cx="1725806" cy="2098541"/>
        </a:xfrm>
        <a:prstGeom prst="rect">
          <a:avLst/>
        </a:prstGeom>
      </xdr:spPr>
    </xdr:pic>
    <xdr:clientData/>
  </xdr:oneCellAnchor>
  <xdr:oneCellAnchor>
    <xdr:from>
      <xdr:col>16</xdr:col>
      <xdr:colOff>1221440</xdr:colOff>
      <xdr:row>35</xdr:row>
      <xdr:rowOff>2679</xdr:rowOff>
    </xdr:from>
    <xdr:ext cx="828115" cy="931793"/>
    <xdr:pic>
      <xdr:nvPicPr>
        <xdr:cNvPr id="357" name="Kép 356">
          <a:extLst>
            <a:ext uri="{FF2B5EF4-FFF2-40B4-BE49-F238E27FC236}">
              <a16:creationId xmlns:a16="http://schemas.microsoft.com/office/drawing/2014/main" id="{AAE51067-91CC-4F15-8682-87E878485F52}"/>
            </a:ext>
          </a:extLst>
        </xdr:cNvPr>
        <xdr:cNvPicPr>
          <a:picLocks noChangeAspect="1"/>
        </xdr:cNvPicPr>
      </xdr:nvPicPr>
      <xdr:blipFill rotWithShape="1">
        <a:blip xmlns:r="http://schemas.openxmlformats.org/officeDocument/2006/relationships" r:embed="rId118" cstate="print">
          <a:extLst>
            <a:ext uri="{28A0092B-C50C-407E-A947-70E740481C1C}">
              <a14:useLocalDpi xmlns:a14="http://schemas.microsoft.com/office/drawing/2010/main" val="0"/>
            </a:ext>
          </a:extLst>
        </a:blip>
        <a:srcRect l="6250" t="3706" r="3406" b="5906"/>
        <a:stretch/>
      </xdr:blipFill>
      <xdr:spPr>
        <a:xfrm>
          <a:off x="11466107" y="10459012"/>
          <a:ext cx="828115" cy="931793"/>
        </a:xfrm>
        <a:prstGeom prst="rect">
          <a:avLst/>
        </a:prstGeom>
      </xdr:spPr>
    </xdr:pic>
    <xdr:clientData fLocksWithSheet="0"/>
  </xdr:oneCellAnchor>
  <xdr:oneCellAnchor>
    <xdr:from>
      <xdr:col>16</xdr:col>
      <xdr:colOff>318483</xdr:colOff>
      <xdr:row>47</xdr:row>
      <xdr:rowOff>991720</xdr:rowOff>
    </xdr:from>
    <xdr:ext cx="1525165" cy="745548"/>
    <xdr:pic>
      <xdr:nvPicPr>
        <xdr:cNvPr id="358" name="Kép 357">
          <a:extLst>
            <a:ext uri="{FF2B5EF4-FFF2-40B4-BE49-F238E27FC236}">
              <a16:creationId xmlns:a16="http://schemas.microsoft.com/office/drawing/2014/main" id="{19E61534-143A-4549-944F-5F4F7A72EB8D}"/>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10563150" y="13903387"/>
          <a:ext cx="1525165" cy="745548"/>
        </a:xfrm>
        <a:prstGeom prst="rect">
          <a:avLst/>
        </a:prstGeom>
      </xdr:spPr>
    </xdr:pic>
    <xdr:clientData/>
  </xdr:oneCellAnchor>
  <xdr:oneCellAnchor>
    <xdr:from>
      <xdr:col>8</xdr:col>
      <xdr:colOff>153205</xdr:colOff>
      <xdr:row>38</xdr:row>
      <xdr:rowOff>50003</xdr:rowOff>
    </xdr:from>
    <xdr:ext cx="1713251" cy="2069191"/>
    <xdr:pic>
      <xdr:nvPicPr>
        <xdr:cNvPr id="359" name="Kép 358">
          <a:extLst>
            <a:ext uri="{FF2B5EF4-FFF2-40B4-BE49-F238E27FC236}">
              <a16:creationId xmlns:a16="http://schemas.microsoft.com/office/drawing/2014/main" id="{53826EE0-B50F-4E0A-B589-03C876C46004}"/>
            </a:ext>
          </a:extLst>
        </xdr:cNvPr>
        <xdr:cNvPicPr>
          <a:picLocks noChangeAspect="1"/>
        </xdr:cNvPicPr>
      </xdr:nvPicPr>
      <xdr:blipFill>
        <a:blip xmlns:r="http://schemas.openxmlformats.org/officeDocument/2006/relationships" r:embed="rId119"/>
        <a:stretch>
          <a:fillRect/>
        </a:stretch>
      </xdr:blipFill>
      <xdr:spPr>
        <a:xfrm>
          <a:off x="5275538" y="11268336"/>
          <a:ext cx="1713251" cy="2069191"/>
        </a:xfrm>
        <a:prstGeom prst="rect">
          <a:avLst/>
        </a:prstGeom>
      </xdr:spPr>
    </xdr:pic>
    <xdr:clientData/>
  </xdr:oneCellAnchor>
  <xdr:oneCellAnchor>
    <xdr:from>
      <xdr:col>8</xdr:col>
      <xdr:colOff>1311026</xdr:colOff>
      <xdr:row>34</xdr:row>
      <xdr:rowOff>226633</xdr:rowOff>
    </xdr:from>
    <xdr:ext cx="706011" cy="1120201"/>
    <xdr:pic>
      <xdr:nvPicPr>
        <xdr:cNvPr id="360" name="Kép 359">
          <a:extLst>
            <a:ext uri="{FF2B5EF4-FFF2-40B4-BE49-F238E27FC236}">
              <a16:creationId xmlns:a16="http://schemas.microsoft.com/office/drawing/2014/main" id="{3DD0336B-7DCE-4C1C-A6AC-62A87FA82B7F}"/>
            </a:ext>
          </a:extLst>
        </xdr:cNvPr>
        <xdr:cNvPicPr>
          <a:picLocks noChangeAspect="1"/>
        </xdr:cNvPicPr>
      </xdr:nvPicPr>
      <xdr:blipFill>
        <a:blip xmlns:r="http://schemas.openxmlformats.org/officeDocument/2006/relationships" r:embed="rId120"/>
        <a:stretch>
          <a:fillRect/>
        </a:stretch>
      </xdr:blipFill>
      <xdr:spPr>
        <a:xfrm>
          <a:off x="6433359" y="10386633"/>
          <a:ext cx="706011" cy="1120201"/>
        </a:xfrm>
        <a:prstGeom prst="rect">
          <a:avLst/>
        </a:prstGeom>
      </xdr:spPr>
    </xdr:pic>
    <xdr:clientData/>
  </xdr:oneCellAnchor>
  <xdr:oneCellAnchor>
    <xdr:from>
      <xdr:col>8</xdr:col>
      <xdr:colOff>287708</xdr:colOff>
      <xdr:row>47</xdr:row>
      <xdr:rowOff>1005725</xdr:rowOff>
    </xdr:from>
    <xdr:ext cx="1525165" cy="741124"/>
    <xdr:pic>
      <xdr:nvPicPr>
        <xdr:cNvPr id="361" name="Kép 360">
          <a:extLst>
            <a:ext uri="{FF2B5EF4-FFF2-40B4-BE49-F238E27FC236}">
              <a16:creationId xmlns:a16="http://schemas.microsoft.com/office/drawing/2014/main" id="{4246D2F0-5780-499C-B6AC-0ECB384109E0}"/>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5410041" y="13917392"/>
          <a:ext cx="1525165" cy="741124"/>
        </a:xfrm>
        <a:prstGeom prst="rect">
          <a:avLst/>
        </a:prstGeom>
      </xdr:spPr>
    </xdr:pic>
    <xdr:clientData/>
  </xdr:oneCellAnchor>
  <xdr:oneCellAnchor>
    <xdr:from>
      <xdr:col>16</xdr:col>
      <xdr:colOff>130745</xdr:colOff>
      <xdr:row>316</xdr:row>
      <xdr:rowOff>68036</xdr:rowOff>
    </xdr:from>
    <xdr:ext cx="1880503" cy="2326643"/>
    <xdr:pic>
      <xdr:nvPicPr>
        <xdr:cNvPr id="363" name="Kép 140">
          <a:extLst>
            <a:ext uri="{FF2B5EF4-FFF2-40B4-BE49-F238E27FC236}">
              <a16:creationId xmlns:a16="http://schemas.microsoft.com/office/drawing/2014/main" id="{CC6C4F5B-2093-4038-ADBC-62507C6EF316}"/>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130745" y="84703376"/>
          <a:ext cx="1880503" cy="23266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16</xdr:col>
      <xdr:colOff>132523</xdr:colOff>
      <xdr:row>385</xdr:row>
      <xdr:rowOff>8284</xdr:rowOff>
    </xdr:from>
    <xdr:to>
      <xdr:col>16</xdr:col>
      <xdr:colOff>2053426</xdr:colOff>
      <xdr:row>392</xdr:row>
      <xdr:rowOff>1100324</xdr:rowOff>
    </xdr:to>
    <xdr:pic>
      <xdr:nvPicPr>
        <xdr:cNvPr id="365" name="Kép 364">
          <a:extLst>
            <a:ext uri="{FF2B5EF4-FFF2-40B4-BE49-F238E27FC236}">
              <a16:creationId xmlns:a16="http://schemas.microsoft.com/office/drawing/2014/main" id="{CF0A803A-F431-4F51-BFA7-9E5A6575B6C0}"/>
            </a:ext>
          </a:extLst>
        </xdr:cNvPr>
        <xdr:cNvPicPr>
          <a:picLocks noChangeAspect="1"/>
        </xdr:cNvPicPr>
      </xdr:nvPicPr>
      <xdr:blipFill>
        <a:blip xmlns:r="http://schemas.openxmlformats.org/officeDocument/2006/relationships" r:embed="rId122"/>
        <a:stretch>
          <a:fillRect/>
        </a:stretch>
      </xdr:blipFill>
      <xdr:spPr>
        <a:xfrm>
          <a:off x="14694343" y="106109164"/>
          <a:ext cx="1913283" cy="2340244"/>
        </a:xfrm>
        <a:prstGeom prst="rect">
          <a:avLst/>
        </a:prstGeom>
      </xdr:spPr>
    </xdr:pic>
    <xdr:clientData/>
  </xdr:twoCellAnchor>
  <xdr:twoCellAnchor editAs="oneCell">
    <xdr:from>
      <xdr:col>17</xdr:col>
      <xdr:colOff>281609</xdr:colOff>
      <xdr:row>384</xdr:row>
      <xdr:rowOff>57977</xdr:rowOff>
    </xdr:from>
    <xdr:to>
      <xdr:col>17</xdr:col>
      <xdr:colOff>573038</xdr:colOff>
      <xdr:row>385</xdr:row>
      <xdr:rowOff>79277</xdr:rowOff>
    </xdr:to>
    <xdr:pic>
      <xdr:nvPicPr>
        <xdr:cNvPr id="366" name="Kép 365">
          <a:extLst>
            <a:ext uri="{FF2B5EF4-FFF2-40B4-BE49-F238E27FC236}">
              <a16:creationId xmlns:a16="http://schemas.microsoft.com/office/drawing/2014/main" id="{AE95C658-97DC-4597-A792-B2E4060860C6}"/>
            </a:ext>
          </a:extLst>
        </xdr:cNvPr>
        <xdr:cNvPicPr>
          <a:picLocks noChangeAspect="1"/>
        </xdr:cNvPicPr>
      </xdr:nvPicPr>
      <xdr:blipFill>
        <a:blip xmlns:r="http://schemas.openxmlformats.org/officeDocument/2006/relationships" r:embed="rId123"/>
        <a:stretch>
          <a:fillRect/>
        </a:stretch>
      </xdr:blipFill>
      <xdr:spPr>
        <a:xfrm>
          <a:off x="17015129" y="105907397"/>
          <a:ext cx="291429" cy="282285"/>
        </a:xfrm>
        <a:prstGeom prst="rect">
          <a:avLst/>
        </a:prstGeom>
      </xdr:spPr>
    </xdr:pic>
    <xdr:clientData/>
  </xdr:twoCellAnchor>
  <xdr:twoCellAnchor editAs="oneCell">
    <xdr:from>
      <xdr:col>17</xdr:col>
      <xdr:colOff>679173</xdr:colOff>
      <xdr:row>384</xdr:row>
      <xdr:rowOff>57978</xdr:rowOff>
    </xdr:from>
    <xdr:to>
      <xdr:col>18</xdr:col>
      <xdr:colOff>193839</xdr:colOff>
      <xdr:row>385</xdr:row>
      <xdr:rowOff>79278</xdr:rowOff>
    </xdr:to>
    <xdr:pic>
      <xdr:nvPicPr>
        <xdr:cNvPr id="367" name="Kép 366">
          <a:extLst>
            <a:ext uri="{FF2B5EF4-FFF2-40B4-BE49-F238E27FC236}">
              <a16:creationId xmlns:a16="http://schemas.microsoft.com/office/drawing/2014/main" id="{D3E1F511-9DD9-42C6-ADAD-7D9EA6BA1572}"/>
            </a:ext>
          </a:extLst>
        </xdr:cNvPr>
        <xdr:cNvPicPr>
          <a:picLocks noChangeAspect="1"/>
        </xdr:cNvPicPr>
      </xdr:nvPicPr>
      <xdr:blipFill>
        <a:blip xmlns:r="http://schemas.openxmlformats.org/officeDocument/2006/relationships" r:embed="rId124"/>
        <a:stretch>
          <a:fillRect/>
        </a:stretch>
      </xdr:blipFill>
      <xdr:spPr>
        <a:xfrm>
          <a:off x="17412693" y="105907398"/>
          <a:ext cx="315663" cy="282285"/>
        </a:xfrm>
        <a:prstGeom prst="rect">
          <a:avLst/>
        </a:prstGeom>
      </xdr:spPr>
    </xdr:pic>
    <xdr:clientData/>
  </xdr:twoCellAnchor>
  <xdr:twoCellAnchor editAs="oneCell">
    <xdr:from>
      <xdr:col>18</xdr:col>
      <xdr:colOff>325091</xdr:colOff>
      <xdr:row>384</xdr:row>
      <xdr:rowOff>46072</xdr:rowOff>
    </xdr:from>
    <xdr:to>
      <xdr:col>18</xdr:col>
      <xdr:colOff>639421</xdr:colOff>
      <xdr:row>385</xdr:row>
      <xdr:rowOff>73087</xdr:rowOff>
    </xdr:to>
    <xdr:pic>
      <xdr:nvPicPr>
        <xdr:cNvPr id="368" name="Kép 367">
          <a:extLst>
            <a:ext uri="{FF2B5EF4-FFF2-40B4-BE49-F238E27FC236}">
              <a16:creationId xmlns:a16="http://schemas.microsoft.com/office/drawing/2014/main" id="{A3E17645-47DC-4FC9-8729-B98F6FBA51D9}"/>
            </a:ext>
          </a:extLst>
        </xdr:cNvPr>
        <xdr:cNvPicPr>
          <a:picLocks noChangeAspect="1"/>
        </xdr:cNvPicPr>
      </xdr:nvPicPr>
      <xdr:blipFill>
        <a:blip xmlns:r="http://schemas.openxmlformats.org/officeDocument/2006/relationships" r:embed="rId125"/>
        <a:stretch>
          <a:fillRect/>
        </a:stretch>
      </xdr:blipFill>
      <xdr:spPr>
        <a:xfrm>
          <a:off x="13171935" y="95236541"/>
          <a:ext cx="308615" cy="283237"/>
        </a:xfrm>
        <a:prstGeom prst="rect">
          <a:avLst/>
        </a:prstGeom>
      </xdr:spPr>
    </xdr:pic>
    <xdr:clientData/>
  </xdr:twoCellAnchor>
  <xdr:twoCellAnchor editAs="oneCell">
    <xdr:from>
      <xdr:col>21</xdr:col>
      <xdr:colOff>38822</xdr:colOff>
      <xdr:row>384</xdr:row>
      <xdr:rowOff>46070</xdr:rowOff>
    </xdr:from>
    <xdr:to>
      <xdr:col>21</xdr:col>
      <xdr:colOff>340888</xdr:colOff>
      <xdr:row>385</xdr:row>
      <xdr:rowOff>73085</xdr:rowOff>
    </xdr:to>
    <xdr:pic>
      <xdr:nvPicPr>
        <xdr:cNvPr id="369" name="Kép 368">
          <a:extLst>
            <a:ext uri="{FF2B5EF4-FFF2-40B4-BE49-F238E27FC236}">
              <a16:creationId xmlns:a16="http://schemas.microsoft.com/office/drawing/2014/main" id="{3103E6E0-ADC4-48FF-9D0E-582A93A8C4FC}"/>
            </a:ext>
          </a:extLst>
        </xdr:cNvPr>
        <xdr:cNvPicPr>
          <a:picLocks noChangeAspect="1"/>
        </xdr:cNvPicPr>
      </xdr:nvPicPr>
      <xdr:blipFill>
        <a:blip xmlns:r="http://schemas.openxmlformats.org/officeDocument/2006/relationships" r:embed="rId126"/>
        <a:stretch>
          <a:fillRect/>
        </a:stretch>
      </xdr:blipFill>
      <xdr:spPr>
        <a:xfrm>
          <a:off x="13671478" y="95236539"/>
          <a:ext cx="302066" cy="283237"/>
        </a:xfrm>
        <a:prstGeom prst="rect">
          <a:avLst/>
        </a:prstGeom>
      </xdr:spPr>
    </xdr:pic>
    <xdr:clientData/>
  </xdr:twoCellAnchor>
  <xdr:twoCellAnchor editAs="oneCell">
    <xdr:from>
      <xdr:col>22</xdr:col>
      <xdr:colOff>1</xdr:colOff>
      <xdr:row>384</xdr:row>
      <xdr:rowOff>57978</xdr:rowOff>
    </xdr:from>
    <xdr:to>
      <xdr:col>22</xdr:col>
      <xdr:colOff>301717</xdr:colOff>
      <xdr:row>385</xdr:row>
      <xdr:rowOff>79278</xdr:rowOff>
    </xdr:to>
    <xdr:pic>
      <xdr:nvPicPr>
        <xdr:cNvPr id="370" name="Kép 369">
          <a:extLst>
            <a:ext uri="{FF2B5EF4-FFF2-40B4-BE49-F238E27FC236}">
              <a16:creationId xmlns:a16="http://schemas.microsoft.com/office/drawing/2014/main" id="{8588A65A-9F2B-4113-A499-773488A630BE}"/>
            </a:ext>
          </a:extLst>
        </xdr:cNvPr>
        <xdr:cNvPicPr>
          <a:picLocks noChangeAspect="1"/>
        </xdr:cNvPicPr>
      </xdr:nvPicPr>
      <xdr:blipFill>
        <a:blip xmlns:r="http://schemas.openxmlformats.org/officeDocument/2006/relationships" r:embed="rId127"/>
        <a:stretch>
          <a:fillRect/>
        </a:stretch>
      </xdr:blipFill>
      <xdr:spPr>
        <a:xfrm>
          <a:off x="18722341" y="105907398"/>
          <a:ext cx="284571" cy="282285"/>
        </a:xfrm>
        <a:prstGeom prst="rect">
          <a:avLst/>
        </a:prstGeom>
      </xdr:spPr>
    </xdr:pic>
    <xdr:clientData/>
  </xdr:twoCellAnchor>
  <xdr:twoCellAnchor>
    <xdr:from>
      <xdr:col>0</xdr:col>
      <xdr:colOff>95250</xdr:colOff>
      <xdr:row>216</xdr:row>
      <xdr:rowOff>581025</xdr:rowOff>
    </xdr:from>
    <xdr:to>
      <xdr:col>0</xdr:col>
      <xdr:colOff>609600</xdr:colOff>
      <xdr:row>216</xdr:row>
      <xdr:rowOff>581025</xdr:rowOff>
    </xdr:to>
    <xdr:pic>
      <xdr:nvPicPr>
        <xdr:cNvPr id="18" name="Kép 10">
          <a:extLst>
            <a:ext uri="{FF2B5EF4-FFF2-40B4-BE49-F238E27FC236}">
              <a16:creationId xmlns:a16="http://schemas.microsoft.com/office/drawing/2014/main" id="{673FC5EF-BC11-4360-8C12-F47AD0151DC2}"/>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216</xdr:row>
      <xdr:rowOff>581025</xdr:rowOff>
    </xdr:from>
    <xdr:to>
      <xdr:col>0</xdr:col>
      <xdr:colOff>609600</xdr:colOff>
      <xdr:row>216</xdr:row>
      <xdr:rowOff>581025</xdr:rowOff>
    </xdr:to>
    <xdr:pic>
      <xdr:nvPicPr>
        <xdr:cNvPr id="19" name="Kép 18">
          <a:extLst>
            <a:ext uri="{FF2B5EF4-FFF2-40B4-BE49-F238E27FC236}">
              <a16:creationId xmlns:a16="http://schemas.microsoft.com/office/drawing/2014/main" id="{4B7D869E-FD22-4FA6-A248-9891F5E7BE98}"/>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216</xdr:row>
      <xdr:rowOff>581025</xdr:rowOff>
    </xdr:from>
    <xdr:to>
      <xdr:col>0</xdr:col>
      <xdr:colOff>609600</xdr:colOff>
      <xdr:row>216</xdr:row>
      <xdr:rowOff>581025</xdr:rowOff>
    </xdr:to>
    <xdr:pic>
      <xdr:nvPicPr>
        <xdr:cNvPr id="21" name="Kép 10">
          <a:extLst>
            <a:ext uri="{FF2B5EF4-FFF2-40B4-BE49-F238E27FC236}">
              <a16:creationId xmlns:a16="http://schemas.microsoft.com/office/drawing/2014/main" id="{CA206FF5-6D37-4213-82AF-E1366432351F}"/>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216</xdr:row>
      <xdr:rowOff>581025</xdr:rowOff>
    </xdr:from>
    <xdr:to>
      <xdr:col>0</xdr:col>
      <xdr:colOff>609600</xdr:colOff>
      <xdr:row>216</xdr:row>
      <xdr:rowOff>581025</xdr:rowOff>
    </xdr:to>
    <xdr:pic>
      <xdr:nvPicPr>
        <xdr:cNvPr id="30" name="Kép 10">
          <a:extLst>
            <a:ext uri="{FF2B5EF4-FFF2-40B4-BE49-F238E27FC236}">
              <a16:creationId xmlns:a16="http://schemas.microsoft.com/office/drawing/2014/main" id="{9ED479E3-2237-43BF-A26F-071130F6CF5B}"/>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216</xdr:row>
      <xdr:rowOff>581025</xdr:rowOff>
    </xdr:from>
    <xdr:ext cx="514350" cy="0"/>
    <xdr:pic>
      <xdr:nvPicPr>
        <xdr:cNvPr id="31" name="Kép 10">
          <a:extLst>
            <a:ext uri="{FF2B5EF4-FFF2-40B4-BE49-F238E27FC236}">
              <a16:creationId xmlns:a16="http://schemas.microsoft.com/office/drawing/2014/main" id="{EC0C3D29-3BED-4127-A200-3E3CEFD91E2F}"/>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216</xdr:row>
      <xdr:rowOff>581025</xdr:rowOff>
    </xdr:from>
    <xdr:ext cx="514350" cy="0"/>
    <xdr:pic>
      <xdr:nvPicPr>
        <xdr:cNvPr id="96" name="Kép 95">
          <a:extLst>
            <a:ext uri="{FF2B5EF4-FFF2-40B4-BE49-F238E27FC236}">
              <a16:creationId xmlns:a16="http://schemas.microsoft.com/office/drawing/2014/main" id="{D698F976-FCCF-47EE-B6DB-42620ECC2865}"/>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216</xdr:row>
      <xdr:rowOff>581025</xdr:rowOff>
    </xdr:from>
    <xdr:ext cx="514350" cy="0"/>
    <xdr:pic>
      <xdr:nvPicPr>
        <xdr:cNvPr id="97" name="Kép 10">
          <a:extLst>
            <a:ext uri="{FF2B5EF4-FFF2-40B4-BE49-F238E27FC236}">
              <a16:creationId xmlns:a16="http://schemas.microsoft.com/office/drawing/2014/main" id="{6C8F42B9-5866-4B17-9E2C-DE04E61F5625}"/>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216</xdr:row>
      <xdr:rowOff>581025</xdr:rowOff>
    </xdr:from>
    <xdr:ext cx="514350" cy="0"/>
    <xdr:pic>
      <xdr:nvPicPr>
        <xdr:cNvPr id="117" name="Kép 116">
          <a:extLst>
            <a:ext uri="{FF2B5EF4-FFF2-40B4-BE49-F238E27FC236}">
              <a16:creationId xmlns:a16="http://schemas.microsoft.com/office/drawing/2014/main" id="{3D5E408A-F802-46F8-957E-568AC1A99E93}"/>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169333</xdr:colOff>
      <xdr:row>209</xdr:row>
      <xdr:rowOff>204794</xdr:rowOff>
    </xdr:from>
    <xdr:ext cx="1284529" cy="1686095"/>
    <xdr:pic>
      <xdr:nvPicPr>
        <xdr:cNvPr id="147" name="Kép 146">
          <a:extLst>
            <a:ext uri="{FF2B5EF4-FFF2-40B4-BE49-F238E27FC236}">
              <a16:creationId xmlns:a16="http://schemas.microsoft.com/office/drawing/2014/main" id="{3A609C03-C39D-48BF-BA39-DB9849C56CD1}"/>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169333" y="53897572"/>
          <a:ext cx="1284529" cy="1686095"/>
        </a:xfrm>
        <a:prstGeom prst="rect">
          <a:avLst/>
        </a:prstGeom>
      </xdr:spPr>
    </xdr:pic>
    <xdr:clientData fLocksWithSheet="0"/>
  </xdr:oneCellAnchor>
  <xdr:oneCellAnchor>
    <xdr:from>
      <xdr:col>0</xdr:col>
      <xdr:colOff>1171222</xdr:colOff>
      <xdr:row>207</xdr:row>
      <xdr:rowOff>35278</xdr:rowOff>
    </xdr:from>
    <xdr:ext cx="847802" cy="1024229"/>
    <xdr:pic>
      <xdr:nvPicPr>
        <xdr:cNvPr id="148" name="Kép 147">
          <a:extLst>
            <a:ext uri="{FF2B5EF4-FFF2-40B4-BE49-F238E27FC236}">
              <a16:creationId xmlns:a16="http://schemas.microsoft.com/office/drawing/2014/main" id="{3016A07A-C1B0-43DA-8BB7-DDE648A87B58}"/>
            </a:ext>
          </a:extLst>
        </xdr:cNvPr>
        <xdr:cNvPicPr>
          <a:picLocks noChangeAspect="1"/>
        </xdr:cNvPicPr>
      </xdr:nvPicPr>
      <xdr:blipFill>
        <a:blip xmlns:r="http://schemas.openxmlformats.org/officeDocument/2006/relationships" r:embed="rId129"/>
        <a:stretch>
          <a:fillRect/>
        </a:stretch>
      </xdr:blipFill>
      <xdr:spPr>
        <a:xfrm flipH="1">
          <a:off x="1171222" y="54116111"/>
          <a:ext cx="847802" cy="1024229"/>
        </a:xfrm>
        <a:prstGeom prst="rect">
          <a:avLst/>
        </a:prstGeom>
      </xdr:spPr>
    </xdr:pic>
    <xdr:clientData/>
  </xdr:oneCellAnchor>
  <xdr:oneCellAnchor>
    <xdr:from>
      <xdr:col>2</xdr:col>
      <xdr:colOff>112888</xdr:colOff>
      <xdr:row>210</xdr:row>
      <xdr:rowOff>163087</xdr:rowOff>
    </xdr:from>
    <xdr:ext cx="1241778" cy="1576580"/>
    <xdr:pic>
      <xdr:nvPicPr>
        <xdr:cNvPr id="149" name="Kép 148">
          <a:extLst>
            <a:ext uri="{FF2B5EF4-FFF2-40B4-BE49-F238E27FC236}">
              <a16:creationId xmlns:a16="http://schemas.microsoft.com/office/drawing/2014/main" id="{E04497E9-AB18-4A25-9E7B-979A86DC037D}"/>
            </a:ext>
          </a:extLst>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3090332" y="54081643"/>
          <a:ext cx="1241778" cy="1576580"/>
        </a:xfrm>
        <a:prstGeom prst="rect">
          <a:avLst/>
        </a:prstGeom>
      </xdr:spPr>
    </xdr:pic>
    <xdr:clientData fLocksWithSheet="0"/>
  </xdr:oneCellAnchor>
  <xdr:oneCellAnchor>
    <xdr:from>
      <xdr:col>5</xdr:col>
      <xdr:colOff>282726</xdr:colOff>
      <xdr:row>208</xdr:row>
      <xdr:rowOff>18009</xdr:rowOff>
    </xdr:from>
    <xdr:ext cx="798223" cy="1103656"/>
    <xdr:pic>
      <xdr:nvPicPr>
        <xdr:cNvPr id="150" name="Kép 149">
          <a:extLst>
            <a:ext uri="{FF2B5EF4-FFF2-40B4-BE49-F238E27FC236}">
              <a16:creationId xmlns:a16="http://schemas.microsoft.com/office/drawing/2014/main" id="{36446C9E-F3FA-480E-AEA7-1DC3E2B2D277}"/>
            </a:ext>
          </a:extLst>
        </xdr:cNvPr>
        <xdr:cNvPicPr>
          <a:picLocks noChangeAspect="1"/>
        </xdr:cNvPicPr>
      </xdr:nvPicPr>
      <xdr:blipFill>
        <a:blip xmlns:r="http://schemas.openxmlformats.org/officeDocument/2006/relationships" r:embed="rId131"/>
        <a:stretch>
          <a:fillRect/>
        </a:stretch>
      </xdr:blipFill>
      <xdr:spPr>
        <a:xfrm>
          <a:off x="3915833" y="54324116"/>
          <a:ext cx="798223" cy="1103656"/>
        </a:xfrm>
        <a:prstGeom prst="rect">
          <a:avLst/>
        </a:prstGeom>
      </xdr:spPr>
    </xdr:pic>
    <xdr:clientData/>
  </xdr:oneCellAnchor>
  <xdr:twoCellAnchor>
    <xdr:from>
      <xdr:col>0</xdr:col>
      <xdr:colOff>95250</xdr:colOff>
      <xdr:row>516</xdr:row>
      <xdr:rowOff>581025</xdr:rowOff>
    </xdr:from>
    <xdr:to>
      <xdr:col>0</xdr:col>
      <xdr:colOff>609600</xdr:colOff>
      <xdr:row>516</xdr:row>
      <xdr:rowOff>581025</xdr:rowOff>
    </xdr:to>
    <xdr:pic>
      <xdr:nvPicPr>
        <xdr:cNvPr id="151" name="Kép 10">
          <a:extLst>
            <a:ext uri="{FF2B5EF4-FFF2-40B4-BE49-F238E27FC236}">
              <a16:creationId xmlns:a16="http://schemas.microsoft.com/office/drawing/2014/main" id="{2F51D33A-9750-440E-AAA6-CCC4C578CFC2}"/>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516</xdr:row>
      <xdr:rowOff>581025</xdr:rowOff>
    </xdr:from>
    <xdr:to>
      <xdr:col>0</xdr:col>
      <xdr:colOff>609600</xdr:colOff>
      <xdr:row>516</xdr:row>
      <xdr:rowOff>581025</xdr:rowOff>
    </xdr:to>
    <xdr:pic>
      <xdr:nvPicPr>
        <xdr:cNvPr id="152" name="Kép 151">
          <a:extLst>
            <a:ext uri="{FF2B5EF4-FFF2-40B4-BE49-F238E27FC236}">
              <a16:creationId xmlns:a16="http://schemas.microsoft.com/office/drawing/2014/main" id="{1E4F7003-67AE-4153-9303-7360E35E1C25}"/>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516</xdr:row>
      <xdr:rowOff>581025</xdr:rowOff>
    </xdr:from>
    <xdr:to>
      <xdr:col>0</xdr:col>
      <xdr:colOff>609600</xdr:colOff>
      <xdr:row>516</xdr:row>
      <xdr:rowOff>581025</xdr:rowOff>
    </xdr:to>
    <xdr:pic>
      <xdr:nvPicPr>
        <xdr:cNvPr id="153" name="Kép 10">
          <a:extLst>
            <a:ext uri="{FF2B5EF4-FFF2-40B4-BE49-F238E27FC236}">
              <a16:creationId xmlns:a16="http://schemas.microsoft.com/office/drawing/2014/main" id="{13C84DBC-B087-4CDB-B78B-560BADB5CCAD}"/>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516</xdr:row>
      <xdr:rowOff>581025</xdr:rowOff>
    </xdr:from>
    <xdr:to>
      <xdr:col>0</xdr:col>
      <xdr:colOff>609600</xdr:colOff>
      <xdr:row>516</xdr:row>
      <xdr:rowOff>581025</xdr:rowOff>
    </xdr:to>
    <xdr:pic>
      <xdr:nvPicPr>
        <xdr:cNvPr id="154" name="Kép 10">
          <a:extLst>
            <a:ext uri="{FF2B5EF4-FFF2-40B4-BE49-F238E27FC236}">
              <a16:creationId xmlns:a16="http://schemas.microsoft.com/office/drawing/2014/main" id="{3C840C27-20EC-4EB9-8127-72439702D69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516</xdr:row>
      <xdr:rowOff>581025</xdr:rowOff>
    </xdr:from>
    <xdr:ext cx="514350" cy="0"/>
    <xdr:pic>
      <xdr:nvPicPr>
        <xdr:cNvPr id="155" name="Kép 10">
          <a:extLst>
            <a:ext uri="{FF2B5EF4-FFF2-40B4-BE49-F238E27FC236}">
              <a16:creationId xmlns:a16="http://schemas.microsoft.com/office/drawing/2014/main" id="{B06F718A-2694-4612-8FB1-E4D7F5F6EE6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516</xdr:row>
      <xdr:rowOff>581025</xdr:rowOff>
    </xdr:from>
    <xdr:ext cx="514350" cy="0"/>
    <xdr:pic>
      <xdr:nvPicPr>
        <xdr:cNvPr id="156" name="Kép 155">
          <a:extLst>
            <a:ext uri="{FF2B5EF4-FFF2-40B4-BE49-F238E27FC236}">
              <a16:creationId xmlns:a16="http://schemas.microsoft.com/office/drawing/2014/main" id="{44629F8F-7D67-4787-B5F7-7C9BCA8A512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516</xdr:row>
      <xdr:rowOff>581025</xdr:rowOff>
    </xdr:from>
    <xdr:ext cx="514350" cy="0"/>
    <xdr:pic>
      <xdr:nvPicPr>
        <xdr:cNvPr id="157" name="Kép 10">
          <a:extLst>
            <a:ext uri="{FF2B5EF4-FFF2-40B4-BE49-F238E27FC236}">
              <a16:creationId xmlns:a16="http://schemas.microsoft.com/office/drawing/2014/main" id="{8BD6E83E-48B4-4DC4-9912-04966C30E214}"/>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516</xdr:row>
      <xdr:rowOff>581025</xdr:rowOff>
    </xdr:from>
    <xdr:ext cx="514350" cy="0"/>
    <xdr:pic>
      <xdr:nvPicPr>
        <xdr:cNvPr id="158" name="Kép 157">
          <a:extLst>
            <a:ext uri="{FF2B5EF4-FFF2-40B4-BE49-F238E27FC236}">
              <a16:creationId xmlns:a16="http://schemas.microsoft.com/office/drawing/2014/main" id="{1BE0D4E2-1AA3-4318-ACC0-9835767C8513}"/>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9973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99730</xdr:colOff>
      <xdr:row>510</xdr:row>
      <xdr:rowOff>5045</xdr:rowOff>
    </xdr:from>
    <xdr:ext cx="1650047" cy="2682103"/>
    <xdr:pic>
      <xdr:nvPicPr>
        <xdr:cNvPr id="163" name="Kép 162">
          <a:extLst>
            <a:ext uri="{FF2B5EF4-FFF2-40B4-BE49-F238E27FC236}">
              <a16:creationId xmlns:a16="http://schemas.microsoft.com/office/drawing/2014/main" id="{8D23ACE5-6385-412D-AA84-548218DB68AC}"/>
            </a:ext>
          </a:extLst>
        </xdr:cNvPr>
        <xdr:cNvPicPr>
          <a:picLocks noChangeAspect="1"/>
        </xdr:cNvPicPr>
      </xdr:nvPicPr>
      <xdr:blipFill rotWithShape="1">
        <a:blip xmlns:r="http://schemas.openxmlformats.org/officeDocument/2006/relationships" r:embed="rId132" cstate="print">
          <a:extLst>
            <a:ext uri="{28A0092B-C50C-407E-A947-70E740481C1C}">
              <a14:useLocalDpi xmlns:a14="http://schemas.microsoft.com/office/drawing/2010/main" val="0"/>
            </a:ext>
          </a:extLst>
        </a:blip>
        <a:srcRect l="8036" t="2976" r="7143" b="5952"/>
        <a:stretch/>
      </xdr:blipFill>
      <xdr:spPr>
        <a:xfrm flipH="1">
          <a:off x="99730" y="128895934"/>
          <a:ext cx="1650047" cy="2682103"/>
        </a:xfrm>
        <a:prstGeom prst="rect">
          <a:avLst/>
        </a:prstGeom>
      </xdr:spPr>
    </xdr:pic>
    <xdr:clientData/>
  </xdr:oneCellAnchor>
  <xdr:oneCellAnchor>
    <xdr:from>
      <xdr:col>0</xdr:col>
      <xdr:colOff>108857</xdr:colOff>
      <xdr:row>508</xdr:row>
      <xdr:rowOff>40821</xdr:rowOff>
    </xdr:from>
    <xdr:ext cx="914400" cy="302878"/>
    <xdr:pic>
      <xdr:nvPicPr>
        <xdr:cNvPr id="164" name="Kép 163">
          <a:extLst>
            <a:ext uri="{FF2B5EF4-FFF2-40B4-BE49-F238E27FC236}">
              <a16:creationId xmlns:a16="http://schemas.microsoft.com/office/drawing/2014/main" id="{A30EA0AB-CD97-4E0E-A363-5E9129E26329}"/>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108857" y="115131043"/>
          <a:ext cx="914400" cy="302878"/>
        </a:xfrm>
        <a:prstGeom prst="rect">
          <a:avLst/>
        </a:prstGeom>
      </xdr:spPr>
    </xdr:pic>
    <xdr:clientData/>
  </xdr:oneCellAnchor>
  <xdr:oneCellAnchor>
    <xdr:from>
      <xdr:col>0</xdr:col>
      <xdr:colOff>1279415</xdr:colOff>
      <xdr:row>507</xdr:row>
      <xdr:rowOff>238539</xdr:rowOff>
    </xdr:from>
    <xdr:ext cx="804424" cy="1393372"/>
    <xdr:pic>
      <xdr:nvPicPr>
        <xdr:cNvPr id="165" name="Kép 164">
          <a:extLst>
            <a:ext uri="{FF2B5EF4-FFF2-40B4-BE49-F238E27FC236}">
              <a16:creationId xmlns:a16="http://schemas.microsoft.com/office/drawing/2014/main" id="{0548855C-92E9-497C-BAD0-55B732D01AD7}"/>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flipH="1">
          <a:off x="1279415" y="115074761"/>
          <a:ext cx="804424" cy="1393372"/>
        </a:xfrm>
        <a:prstGeom prst="rect">
          <a:avLst/>
        </a:prstGeom>
      </xdr:spPr>
    </xdr:pic>
    <xdr:clientData/>
  </xdr:oneCellAnchor>
  <xdr:oneCellAnchor>
    <xdr:from>
      <xdr:col>2</xdr:col>
      <xdr:colOff>141111</xdr:colOff>
      <xdr:row>511</xdr:row>
      <xdr:rowOff>84667</xdr:rowOff>
    </xdr:from>
    <xdr:ext cx="1757803" cy="2672506"/>
    <xdr:pic>
      <xdr:nvPicPr>
        <xdr:cNvPr id="166" name="Kép 165">
          <a:extLst>
            <a:ext uri="{FF2B5EF4-FFF2-40B4-BE49-F238E27FC236}">
              <a16:creationId xmlns:a16="http://schemas.microsoft.com/office/drawing/2014/main" id="{FB5CE67B-75FB-49CC-B69C-8326B073B76B}"/>
            </a:ext>
          </a:extLst>
        </xdr:cNvPr>
        <xdr:cNvPicPr>
          <a:picLocks noChangeAspect="1"/>
        </xdr:cNvPicPr>
      </xdr:nvPicPr>
      <xdr:blipFill rotWithShape="1">
        <a:blip xmlns:r="http://schemas.openxmlformats.org/officeDocument/2006/relationships" r:embed="rId134" cstate="print">
          <a:extLst>
            <a:ext uri="{28A0092B-C50C-407E-A947-70E740481C1C}">
              <a14:useLocalDpi xmlns:a14="http://schemas.microsoft.com/office/drawing/2010/main" val="0"/>
            </a:ext>
          </a:extLst>
        </a:blip>
        <a:srcRect l="8629" t="8010" r="8556" b="9361"/>
        <a:stretch/>
      </xdr:blipFill>
      <xdr:spPr>
        <a:xfrm flipH="1">
          <a:off x="3090333" y="129130778"/>
          <a:ext cx="1757803" cy="2672506"/>
        </a:xfrm>
        <a:prstGeom prst="rect">
          <a:avLst/>
        </a:prstGeom>
      </xdr:spPr>
    </xdr:pic>
    <xdr:clientData/>
  </xdr:oneCellAnchor>
  <xdr:oneCellAnchor>
    <xdr:from>
      <xdr:col>5</xdr:col>
      <xdr:colOff>423332</xdr:colOff>
      <xdr:row>508</xdr:row>
      <xdr:rowOff>42333</xdr:rowOff>
    </xdr:from>
    <xdr:ext cx="739588" cy="1147226"/>
    <xdr:pic>
      <xdr:nvPicPr>
        <xdr:cNvPr id="171" name="Kép 170">
          <a:extLst>
            <a:ext uri="{FF2B5EF4-FFF2-40B4-BE49-F238E27FC236}">
              <a16:creationId xmlns:a16="http://schemas.microsoft.com/office/drawing/2014/main" id="{2DAC5241-13BB-4331-8FF7-162DE30C4CFD}"/>
            </a:ext>
          </a:extLst>
        </xdr:cNvPr>
        <xdr:cNvPicPr>
          <a:picLocks noChangeAspect="1"/>
        </xdr:cNvPicPr>
      </xdr:nvPicPr>
      <xdr:blipFill rotWithShape="1">
        <a:blip xmlns:r="http://schemas.openxmlformats.org/officeDocument/2006/relationships" r:embed="rId135" cstate="print">
          <a:extLst>
            <a:ext uri="{28A0092B-C50C-407E-A947-70E740481C1C}">
              <a14:useLocalDpi xmlns:a14="http://schemas.microsoft.com/office/drawing/2010/main" val="0"/>
            </a:ext>
          </a:extLst>
        </a:blip>
        <a:srcRect l="10106" t="8235" r="12719" b="11574"/>
        <a:stretch/>
      </xdr:blipFill>
      <xdr:spPr>
        <a:xfrm>
          <a:off x="4176888" y="128524000"/>
          <a:ext cx="739588" cy="1147226"/>
        </a:xfrm>
        <a:prstGeom prst="rect">
          <a:avLst/>
        </a:prstGeom>
      </xdr:spPr>
    </xdr:pic>
    <xdr:clientData/>
  </xdr:oneCellAnchor>
  <xdr:oneCellAnchor>
    <xdr:from>
      <xdr:col>2</xdr:col>
      <xdr:colOff>70555</xdr:colOff>
      <xdr:row>508</xdr:row>
      <xdr:rowOff>183445</xdr:rowOff>
    </xdr:from>
    <xdr:ext cx="914400" cy="302878"/>
    <xdr:pic>
      <xdr:nvPicPr>
        <xdr:cNvPr id="172" name="Kép 171">
          <a:extLst>
            <a:ext uri="{FF2B5EF4-FFF2-40B4-BE49-F238E27FC236}">
              <a16:creationId xmlns:a16="http://schemas.microsoft.com/office/drawing/2014/main" id="{785D2777-8BE7-46FE-8F12-C9815988D50E}"/>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3019777" y="128665112"/>
          <a:ext cx="914400" cy="302878"/>
        </a:xfrm>
        <a:prstGeom prst="rect">
          <a:avLst/>
        </a:prstGeom>
      </xdr:spPr>
    </xdr:pic>
    <xdr:clientData/>
  </xdr:oneCellAnchor>
  <xdr:twoCellAnchor>
    <xdr:from>
      <xdr:col>8</xdr:col>
      <xdr:colOff>95250</xdr:colOff>
      <xdr:row>516</xdr:row>
      <xdr:rowOff>581025</xdr:rowOff>
    </xdr:from>
    <xdr:to>
      <xdr:col>8</xdr:col>
      <xdr:colOff>609600</xdr:colOff>
      <xdr:row>516</xdr:row>
      <xdr:rowOff>581025</xdr:rowOff>
    </xdr:to>
    <xdr:pic>
      <xdr:nvPicPr>
        <xdr:cNvPr id="173" name="Kép 10">
          <a:extLst>
            <a:ext uri="{FF2B5EF4-FFF2-40B4-BE49-F238E27FC236}">
              <a16:creationId xmlns:a16="http://schemas.microsoft.com/office/drawing/2014/main" id="{2F92C95A-BEC8-49F3-9633-25D780F86924}"/>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3170146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516</xdr:row>
      <xdr:rowOff>581025</xdr:rowOff>
    </xdr:from>
    <xdr:to>
      <xdr:col>8</xdr:col>
      <xdr:colOff>609600</xdr:colOff>
      <xdr:row>516</xdr:row>
      <xdr:rowOff>581025</xdr:rowOff>
    </xdr:to>
    <xdr:pic>
      <xdr:nvPicPr>
        <xdr:cNvPr id="186" name="Kép 185">
          <a:extLst>
            <a:ext uri="{FF2B5EF4-FFF2-40B4-BE49-F238E27FC236}">
              <a16:creationId xmlns:a16="http://schemas.microsoft.com/office/drawing/2014/main" id="{AEBC6586-1794-4137-A38C-9C1A9DB20C48}"/>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3170146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516</xdr:row>
      <xdr:rowOff>581025</xdr:rowOff>
    </xdr:from>
    <xdr:to>
      <xdr:col>8</xdr:col>
      <xdr:colOff>609600</xdr:colOff>
      <xdr:row>516</xdr:row>
      <xdr:rowOff>581025</xdr:rowOff>
    </xdr:to>
    <xdr:pic>
      <xdr:nvPicPr>
        <xdr:cNvPr id="187" name="Kép 10">
          <a:extLst>
            <a:ext uri="{FF2B5EF4-FFF2-40B4-BE49-F238E27FC236}">
              <a16:creationId xmlns:a16="http://schemas.microsoft.com/office/drawing/2014/main" id="{88F85058-45EB-4EA9-ACB0-A1AEFC2BDF6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3170146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516</xdr:row>
      <xdr:rowOff>581025</xdr:rowOff>
    </xdr:from>
    <xdr:to>
      <xdr:col>8</xdr:col>
      <xdr:colOff>609600</xdr:colOff>
      <xdr:row>516</xdr:row>
      <xdr:rowOff>581025</xdr:rowOff>
    </xdr:to>
    <xdr:pic>
      <xdr:nvPicPr>
        <xdr:cNvPr id="188" name="Kép 10">
          <a:extLst>
            <a:ext uri="{FF2B5EF4-FFF2-40B4-BE49-F238E27FC236}">
              <a16:creationId xmlns:a16="http://schemas.microsoft.com/office/drawing/2014/main" id="{1EFBA9F2-8DE8-41EE-8C18-890392059811}"/>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3170146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516</xdr:row>
      <xdr:rowOff>581025</xdr:rowOff>
    </xdr:from>
    <xdr:ext cx="514350" cy="0"/>
    <xdr:pic>
      <xdr:nvPicPr>
        <xdr:cNvPr id="189" name="Kép 10">
          <a:extLst>
            <a:ext uri="{FF2B5EF4-FFF2-40B4-BE49-F238E27FC236}">
              <a16:creationId xmlns:a16="http://schemas.microsoft.com/office/drawing/2014/main" id="{92B12D1A-C8D1-49D2-8E3D-A7898FA24285}"/>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3170146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516</xdr:row>
      <xdr:rowOff>581025</xdr:rowOff>
    </xdr:from>
    <xdr:ext cx="514350" cy="0"/>
    <xdr:pic>
      <xdr:nvPicPr>
        <xdr:cNvPr id="190" name="Kép 189">
          <a:extLst>
            <a:ext uri="{FF2B5EF4-FFF2-40B4-BE49-F238E27FC236}">
              <a16:creationId xmlns:a16="http://schemas.microsoft.com/office/drawing/2014/main" id="{AB6C1B71-04C8-4CD9-92C9-83CD932C174E}"/>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3170146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516</xdr:row>
      <xdr:rowOff>581025</xdr:rowOff>
    </xdr:from>
    <xdr:ext cx="514350" cy="0"/>
    <xdr:pic>
      <xdr:nvPicPr>
        <xdr:cNvPr id="191" name="Kép 10">
          <a:extLst>
            <a:ext uri="{FF2B5EF4-FFF2-40B4-BE49-F238E27FC236}">
              <a16:creationId xmlns:a16="http://schemas.microsoft.com/office/drawing/2014/main" id="{DD416AEC-22CA-43D9-AF81-5C6CC334D0C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3170146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516</xdr:row>
      <xdr:rowOff>581025</xdr:rowOff>
    </xdr:from>
    <xdr:ext cx="514350" cy="0"/>
    <xdr:pic>
      <xdr:nvPicPr>
        <xdr:cNvPr id="200" name="Kép 199">
          <a:extLst>
            <a:ext uri="{FF2B5EF4-FFF2-40B4-BE49-F238E27FC236}">
              <a16:creationId xmlns:a16="http://schemas.microsoft.com/office/drawing/2014/main" id="{00F85A23-E38E-4290-9619-7AE5739B086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13170146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216</xdr:row>
      <xdr:rowOff>581025</xdr:rowOff>
    </xdr:from>
    <xdr:to>
      <xdr:col>8</xdr:col>
      <xdr:colOff>609600</xdr:colOff>
      <xdr:row>216</xdr:row>
      <xdr:rowOff>581025</xdr:rowOff>
    </xdr:to>
    <xdr:pic>
      <xdr:nvPicPr>
        <xdr:cNvPr id="207" name="Kép 10">
          <a:extLst>
            <a:ext uri="{FF2B5EF4-FFF2-40B4-BE49-F238E27FC236}">
              <a16:creationId xmlns:a16="http://schemas.microsoft.com/office/drawing/2014/main" id="{D2F1AA0C-AEFC-490C-9AE4-1E900725E06C}"/>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550372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216</xdr:row>
      <xdr:rowOff>581025</xdr:rowOff>
    </xdr:from>
    <xdr:to>
      <xdr:col>8</xdr:col>
      <xdr:colOff>609600</xdr:colOff>
      <xdr:row>216</xdr:row>
      <xdr:rowOff>581025</xdr:rowOff>
    </xdr:to>
    <xdr:pic>
      <xdr:nvPicPr>
        <xdr:cNvPr id="208" name="Kép 207">
          <a:extLst>
            <a:ext uri="{FF2B5EF4-FFF2-40B4-BE49-F238E27FC236}">
              <a16:creationId xmlns:a16="http://schemas.microsoft.com/office/drawing/2014/main" id="{145F6072-6CE1-4DE6-87AF-A82A470CC65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550372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216</xdr:row>
      <xdr:rowOff>581025</xdr:rowOff>
    </xdr:from>
    <xdr:to>
      <xdr:col>8</xdr:col>
      <xdr:colOff>609600</xdr:colOff>
      <xdr:row>216</xdr:row>
      <xdr:rowOff>581025</xdr:rowOff>
    </xdr:to>
    <xdr:pic>
      <xdr:nvPicPr>
        <xdr:cNvPr id="211" name="Kép 10">
          <a:extLst>
            <a:ext uri="{FF2B5EF4-FFF2-40B4-BE49-F238E27FC236}">
              <a16:creationId xmlns:a16="http://schemas.microsoft.com/office/drawing/2014/main" id="{AB728C1D-31F7-41CC-9CF7-68B326789C1F}"/>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550372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216</xdr:row>
      <xdr:rowOff>581025</xdr:rowOff>
    </xdr:from>
    <xdr:to>
      <xdr:col>8</xdr:col>
      <xdr:colOff>609600</xdr:colOff>
      <xdr:row>216</xdr:row>
      <xdr:rowOff>581025</xdr:rowOff>
    </xdr:to>
    <xdr:pic>
      <xdr:nvPicPr>
        <xdr:cNvPr id="212" name="Kép 10">
          <a:extLst>
            <a:ext uri="{FF2B5EF4-FFF2-40B4-BE49-F238E27FC236}">
              <a16:creationId xmlns:a16="http://schemas.microsoft.com/office/drawing/2014/main" id="{6314F360-925C-4715-99EF-7CEE09F95B7F}"/>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550372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216</xdr:row>
      <xdr:rowOff>581025</xdr:rowOff>
    </xdr:from>
    <xdr:ext cx="514350" cy="0"/>
    <xdr:pic>
      <xdr:nvPicPr>
        <xdr:cNvPr id="213" name="Kép 10">
          <a:extLst>
            <a:ext uri="{FF2B5EF4-FFF2-40B4-BE49-F238E27FC236}">
              <a16:creationId xmlns:a16="http://schemas.microsoft.com/office/drawing/2014/main" id="{0E5045FE-FD8B-476F-BEDB-1C9A1BE1570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550372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216</xdr:row>
      <xdr:rowOff>581025</xdr:rowOff>
    </xdr:from>
    <xdr:ext cx="514350" cy="0"/>
    <xdr:pic>
      <xdr:nvPicPr>
        <xdr:cNvPr id="232" name="Kép 231">
          <a:extLst>
            <a:ext uri="{FF2B5EF4-FFF2-40B4-BE49-F238E27FC236}">
              <a16:creationId xmlns:a16="http://schemas.microsoft.com/office/drawing/2014/main" id="{31962C64-4B72-45DB-A949-391422E25F12}"/>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550372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216</xdr:row>
      <xdr:rowOff>581025</xdr:rowOff>
    </xdr:from>
    <xdr:ext cx="514350" cy="0"/>
    <xdr:pic>
      <xdr:nvPicPr>
        <xdr:cNvPr id="233" name="Kép 10">
          <a:extLst>
            <a:ext uri="{FF2B5EF4-FFF2-40B4-BE49-F238E27FC236}">
              <a16:creationId xmlns:a16="http://schemas.microsoft.com/office/drawing/2014/main" id="{80688DAA-BE94-408C-A49E-00AB0FB39DE1}"/>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550372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216</xdr:row>
      <xdr:rowOff>581025</xdr:rowOff>
    </xdr:from>
    <xdr:ext cx="514350" cy="0"/>
    <xdr:pic>
      <xdr:nvPicPr>
        <xdr:cNvPr id="234" name="Kép 233">
          <a:extLst>
            <a:ext uri="{FF2B5EF4-FFF2-40B4-BE49-F238E27FC236}">
              <a16:creationId xmlns:a16="http://schemas.microsoft.com/office/drawing/2014/main" id="{08ED2474-B008-41F7-8C2B-C2B8B67080F4}"/>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550372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296334</xdr:colOff>
      <xdr:row>210</xdr:row>
      <xdr:rowOff>14112</xdr:rowOff>
    </xdr:from>
    <xdr:ext cx="1490222" cy="1719582"/>
    <xdr:pic>
      <xdr:nvPicPr>
        <xdr:cNvPr id="241" name="Kép 240">
          <a:extLst>
            <a:ext uri="{FF2B5EF4-FFF2-40B4-BE49-F238E27FC236}">
              <a16:creationId xmlns:a16="http://schemas.microsoft.com/office/drawing/2014/main" id="{615BB43D-6EB7-404E-80A3-5DDC0C9C83D8}"/>
            </a:ext>
          </a:extLst>
        </xdr:cNvPr>
        <xdr:cNvPicPr>
          <a:picLocks noChangeAspect="1" noChangeArrowheads="1"/>
        </xdr:cNvPicPr>
      </xdr:nvPicPr>
      <xdr:blipFill rotWithShape="1">
        <a:blip xmlns:r="http://schemas.openxmlformats.org/officeDocument/2006/relationships" r:embed="rId136" cstate="print">
          <a:extLst>
            <a:ext uri="{28A0092B-C50C-407E-A947-70E740481C1C}">
              <a14:useLocalDpi xmlns:a14="http://schemas.microsoft.com/office/drawing/2010/main" val="0"/>
            </a:ext>
          </a:extLst>
        </a:blip>
        <a:srcRect l="9634" t="2158" r="3951" b="3399"/>
        <a:stretch/>
      </xdr:blipFill>
      <xdr:spPr bwMode="auto">
        <a:xfrm>
          <a:off x="5390445" y="53791556"/>
          <a:ext cx="1490222" cy="1719582"/>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oneCellAnchor>
  <xdr:oneCellAnchor>
    <xdr:from>
      <xdr:col>8</xdr:col>
      <xdr:colOff>1124192</xdr:colOff>
      <xdr:row>206</xdr:row>
      <xdr:rowOff>183446</xdr:rowOff>
    </xdr:from>
    <xdr:ext cx="845208" cy="931332"/>
    <xdr:pic>
      <xdr:nvPicPr>
        <xdr:cNvPr id="242" name="Kép 241">
          <a:extLst>
            <a:ext uri="{FF2B5EF4-FFF2-40B4-BE49-F238E27FC236}">
              <a16:creationId xmlns:a16="http://schemas.microsoft.com/office/drawing/2014/main" id="{9AC03BDD-DBC8-4629-9606-3170C10A5DB4}"/>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6218303" y="53170668"/>
          <a:ext cx="845208" cy="931332"/>
        </a:xfrm>
        <a:prstGeom prst="rect">
          <a:avLst/>
        </a:prstGeom>
      </xdr:spPr>
    </xdr:pic>
    <xdr:clientData fLocksWithSheet="0"/>
  </xdr:oneCellAnchor>
  <xdr:oneCellAnchor>
    <xdr:from>
      <xdr:col>10</xdr:col>
      <xdr:colOff>14112</xdr:colOff>
      <xdr:row>211</xdr:row>
      <xdr:rowOff>70706</xdr:rowOff>
    </xdr:from>
    <xdr:ext cx="1425222" cy="1534045"/>
    <xdr:pic>
      <xdr:nvPicPr>
        <xdr:cNvPr id="255" name="Kép 254">
          <a:extLst>
            <a:ext uri="{FF2B5EF4-FFF2-40B4-BE49-F238E27FC236}">
              <a16:creationId xmlns:a16="http://schemas.microsoft.com/office/drawing/2014/main" id="{16A89850-B648-4A4F-B76F-2484D0CEF8F4}"/>
            </a:ext>
          </a:extLst>
        </xdr:cNvPr>
        <xdr:cNvPicPr>
          <a:picLocks noChangeAspect="1" noChangeArrowheads="1"/>
        </xdr:cNvPicPr>
      </xdr:nvPicPr>
      <xdr:blipFill rotWithShape="1">
        <a:blip xmlns:r="http://schemas.openxmlformats.org/officeDocument/2006/relationships" r:embed="rId138">
          <a:extLst>
            <a:ext uri="{28A0092B-C50C-407E-A947-70E740481C1C}">
              <a14:useLocalDpi xmlns:a14="http://schemas.microsoft.com/office/drawing/2010/main" val="0"/>
            </a:ext>
          </a:extLst>
        </a:blip>
        <a:srcRect l="16359" t="11435" r="12209" b="568"/>
        <a:stretch/>
      </xdr:blipFill>
      <xdr:spPr bwMode="auto">
        <a:xfrm>
          <a:off x="8085668" y="54045706"/>
          <a:ext cx="1425222" cy="1534045"/>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oneCellAnchor>
  <xdr:oneCellAnchor>
    <xdr:from>
      <xdr:col>13</xdr:col>
      <xdr:colOff>194815</xdr:colOff>
      <xdr:row>207</xdr:row>
      <xdr:rowOff>0</xdr:rowOff>
    </xdr:from>
    <xdr:ext cx="911952" cy="971414"/>
    <xdr:pic>
      <xdr:nvPicPr>
        <xdr:cNvPr id="256" name="Kép 255">
          <a:extLst>
            <a:ext uri="{FF2B5EF4-FFF2-40B4-BE49-F238E27FC236}">
              <a16:creationId xmlns:a16="http://schemas.microsoft.com/office/drawing/2014/main" id="{6D2D9649-A70A-4E5C-824A-74F22E643DC4}"/>
            </a:ext>
          </a:extLst>
        </xdr:cNvPr>
        <xdr:cNvPicPr>
          <a:picLocks noChangeAspect="1"/>
        </xdr:cNvPicPr>
      </xdr:nvPicPr>
      <xdr:blipFill rotWithShape="1">
        <a:blip xmlns:r="http://schemas.openxmlformats.org/officeDocument/2006/relationships" r:embed="rId139" cstate="print">
          <a:extLst>
            <a:ext uri="{28A0092B-C50C-407E-A947-70E740481C1C}">
              <a14:useLocalDpi xmlns:a14="http://schemas.microsoft.com/office/drawing/2010/main" val="0"/>
            </a:ext>
          </a:extLst>
        </a:blip>
        <a:srcRect l="1718" t="1736" r="3412" b="2502"/>
        <a:stretch/>
      </xdr:blipFill>
      <xdr:spPr>
        <a:xfrm>
          <a:off x="9070704" y="53184778"/>
          <a:ext cx="911952" cy="971414"/>
        </a:xfrm>
        <a:prstGeom prst="rect">
          <a:avLst/>
        </a:prstGeom>
      </xdr:spPr>
    </xdr:pic>
    <xdr:clientData fLocksWithSheet="0"/>
  </xdr:oneCellAnchor>
  <xdr:twoCellAnchor>
    <xdr:from>
      <xdr:col>16</xdr:col>
      <xdr:colOff>123473</xdr:colOff>
      <xdr:row>425</xdr:row>
      <xdr:rowOff>-1</xdr:rowOff>
    </xdr:from>
    <xdr:to>
      <xdr:col>16</xdr:col>
      <xdr:colOff>2015152</xdr:colOff>
      <xdr:row>433</xdr:row>
      <xdr:rowOff>279997</xdr:rowOff>
    </xdr:to>
    <xdr:pic>
      <xdr:nvPicPr>
        <xdr:cNvPr id="6" name="Kép 5">
          <a:extLst>
            <a:ext uri="{FF2B5EF4-FFF2-40B4-BE49-F238E27FC236}">
              <a16:creationId xmlns:a16="http://schemas.microsoft.com/office/drawing/2014/main" id="{0C3829C6-921A-4C3B-92CC-FB7A2ECEC4C0}"/>
            </a:ext>
          </a:extLst>
        </xdr:cNvPr>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10054167" y="112253888"/>
          <a:ext cx="1891679" cy="2678887"/>
        </a:xfrm>
        <a:prstGeom prst="rect">
          <a:avLst/>
        </a:prstGeom>
      </xdr:spPr>
    </xdr:pic>
    <xdr:clientData fLocksWithSheet="0"/>
  </xdr:twoCellAnchor>
  <xdr:twoCellAnchor>
    <xdr:from>
      <xdr:col>18</xdr:col>
      <xdr:colOff>176388</xdr:colOff>
      <xdr:row>425</xdr:row>
      <xdr:rowOff>17639</xdr:rowOff>
    </xdr:from>
    <xdr:to>
      <xdr:col>22</xdr:col>
      <xdr:colOff>376101</xdr:colOff>
      <xdr:row>433</xdr:row>
      <xdr:rowOff>128767</xdr:rowOff>
    </xdr:to>
    <xdr:pic>
      <xdr:nvPicPr>
        <xdr:cNvPr id="14" name="Kép 13">
          <a:extLst>
            <a:ext uri="{FF2B5EF4-FFF2-40B4-BE49-F238E27FC236}">
              <a16:creationId xmlns:a16="http://schemas.microsoft.com/office/drawing/2014/main" id="{B15B4C85-D9A0-438B-92E2-44EEB2EDEC70}"/>
            </a:ext>
          </a:extLst>
        </xdr:cNvPr>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12999860" y="112271528"/>
          <a:ext cx="1593185" cy="2510017"/>
        </a:xfrm>
        <a:prstGeom prst="rect">
          <a:avLst/>
        </a:prstGeom>
      </xdr:spPr>
    </xdr:pic>
    <xdr:clientData fLocksWithSheet="0"/>
  </xdr:twoCellAnchor>
  <xdr:twoCellAnchor>
    <xdr:from>
      <xdr:col>16</xdr:col>
      <xdr:colOff>95250</xdr:colOff>
      <xdr:row>216</xdr:row>
      <xdr:rowOff>581025</xdr:rowOff>
    </xdr:from>
    <xdr:to>
      <xdr:col>16</xdr:col>
      <xdr:colOff>609600</xdr:colOff>
      <xdr:row>216</xdr:row>
      <xdr:rowOff>581025</xdr:rowOff>
    </xdr:to>
    <xdr:pic>
      <xdr:nvPicPr>
        <xdr:cNvPr id="16" name="Kép 10">
          <a:extLst>
            <a:ext uri="{FF2B5EF4-FFF2-40B4-BE49-F238E27FC236}">
              <a16:creationId xmlns:a16="http://schemas.microsoft.com/office/drawing/2014/main" id="{10E11CAA-9F82-485F-913E-69B2CAB8D2B4}"/>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51778"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216</xdr:row>
      <xdr:rowOff>581025</xdr:rowOff>
    </xdr:from>
    <xdr:to>
      <xdr:col>16</xdr:col>
      <xdr:colOff>609600</xdr:colOff>
      <xdr:row>216</xdr:row>
      <xdr:rowOff>581025</xdr:rowOff>
    </xdr:to>
    <xdr:pic>
      <xdr:nvPicPr>
        <xdr:cNvPr id="119" name="Kép 118">
          <a:extLst>
            <a:ext uri="{FF2B5EF4-FFF2-40B4-BE49-F238E27FC236}">
              <a16:creationId xmlns:a16="http://schemas.microsoft.com/office/drawing/2014/main" id="{8981EBDE-428F-4104-9858-C7083CFF6A8A}"/>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51778"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216</xdr:row>
      <xdr:rowOff>581025</xdr:rowOff>
    </xdr:from>
    <xdr:to>
      <xdr:col>16</xdr:col>
      <xdr:colOff>609600</xdr:colOff>
      <xdr:row>216</xdr:row>
      <xdr:rowOff>581025</xdr:rowOff>
    </xdr:to>
    <xdr:pic>
      <xdr:nvPicPr>
        <xdr:cNvPr id="129" name="Kép 10">
          <a:extLst>
            <a:ext uri="{FF2B5EF4-FFF2-40B4-BE49-F238E27FC236}">
              <a16:creationId xmlns:a16="http://schemas.microsoft.com/office/drawing/2014/main" id="{451E1CBD-0BDC-41E3-9426-913EB157540B}"/>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51778"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216</xdr:row>
      <xdr:rowOff>581025</xdr:rowOff>
    </xdr:from>
    <xdr:to>
      <xdr:col>16</xdr:col>
      <xdr:colOff>609600</xdr:colOff>
      <xdr:row>216</xdr:row>
      <xdr:rowOff>581025</xdr:rowOff>
    </xdr:to>
    <xdr:pic>
      <xdr:nvPicPr>
        <xdr:cNvPr id="130" name="Kép 10">
          <a:extLst>
            <a:ext uri="{FF2B5EF4-FFF2-40B4-BE49-F238E27FC236}">
              <a16:creationId xmlns:a16="http://schemas.microsoft.com/office/drawing/2014/main" id="{25A8DDAF-4EE7-4011-9E16-DE910C8DEE68}"/>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51778"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216</xdr:row>
      <xdr:rowOff>581025</xdr:rowOff>
    </xdr:from>
    <xdr:ext cx="514350" cy="0"/>
    <xdr:pic>
      <xdr:nvPicPr>
        <xdr:cNvPr id="132" name="Kép 10">
          <a:extLst>
            <a:ext uri="{FF2B5EF4-FFF2-40B4-BE49-F238E27FC236}">
              <a16:creationId xmlns:a16="http://schemas.microsoft.com/office/drawing/2014/main" id="{F0E9D132-797F-486D-8AA9-613886872262}"/>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51778"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216</xdr:row>
      <xdr:rowOff>581025</xdr:rowOff>
    </xdr:from>
    <xdr:ext cx="514350" cy="0"/>
    <xdr:pic>
      <xdr:nvPicPr>
        <xdr:cNvPr id="135" name="Kép 134">
          <a:extLst>
            <a:ext uri="{FF2B5EF4-FFF2-40B4-BE49-F238E27FC236}">
              <a16:creationId xmlns:a16="http://schemas.microsoft.com/office/drawing/2014/main" id="{59D4478B-FC4F-46DE-8B0B-6724E51B3CAE}"/>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51778"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216</xdr:row>
      <xdr:rowOff>581025</xdr:rowOff>
    </xdr:from>
    <xdr:ext cx="514350" cy="0"/>
    <xdr:pic>
      <xdr:nvPicPr>
        <xdr:cNvPr id="136" name="Kép 10">
          <a:extLst>
            <a:ext uri="{FF2B5EF4-FFF2-40B4-BE49-F238E27FC236}">
              <a16:creationId xmlns:a16="http://schemas.microsoft.com/office/drawing/2014/main" id="{359E7798-7A90-40F8-AA03-AB6C09B92522}"/>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51778"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216</xdr:row>
      <xdr:rowOff>581025</xdr:rowOff>
    </xdr:from>
    <xdr:ext cx="514350" cy="0"/>
    <xdr:pic>
      <xdr:nvPicPr>
        <xdr:cNvPr id="137" name="Kép 136">
          <a:extLst>
            <a:ext uri="{FF2B5EF4-FFF2-40B4-BE49-F238E27FC236}">
              <a16:creationId xmlns:a16="http://schemas.microsoft.com/office/drawing/2014/main" id="{DB85B818-D486-49AB-B646-916727B7DAA3}"/>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51778"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194027</xdr:colOff>
      <xdr:row>207</xdr:row>
      <xdr:rowOff>176389</xdr:rowOff>
    </xdr:from>
    <xdr:ext cx="1650817" cy="2166031"/>
    <xdr:pic>
      <xdr:nvPicPr>
        <xdr:cNvPr id="160" name="Kép 159">
          <a:extLst>
            <a:ext uri="{FF2B5EF4-FFF2-40B4-BE49-F238E27FC236}">
              <a16:creationId xmlns:a16="http://schemas.microsoft.com/office/drawing/2014/main" id="{C32C96C4-51A3-49E1-9D8B-266E34F4C477}"/>
            </a:ext>
          </a:extLst>
        </xdr:cNvPr>
        <xdr:cNvPicPr>
          <a:picLocks noChangeAspect="1"/>
        </xdr:cNvPicPr>
      </xdr:nvPicPr>
      <xdr:blipFill rotWithShape="1">
        <a:blip xmlns:r="http://schemas.openxmlformats.org/officeDocument/2006/relationships" r:embed="rId142" cstate="print">
          <a:extLst>
            <a:ext uri="{28A0092B-C50C-407E-A947-70E740481C1C}">
              <a14:useLocalDpi xmlns:a14="http://schemas.microsoft.com/office/drawing/2010/main" val="0"/>
            </a:ext>
          </a:extLst>
        </a:blip>
        <a:srcRect l="34632" t="32780" r="35335" b="14811"/>
        <a:stretch/>
      </xdr:blipFill>
      <xdr:spPr>
        <a:xfrm flipH="1">
          <a:off x="10124721" y="54257222"/>
          <a:ext cx="1650817" cy="2166031"/>
        </a:xfrm>
        <a:prstGeom prst="rect">
          <a:avLst/>
        </a:prstGeom>
      </xdr:spPr>
    </xdr:pic>
    <xdr:clientData/>
  </xdr:oneCellAnchor>
  <xdr:twoCellAnchor editAs="oneCell">
    <xdr:from>
      <xdr:col>2</xdr:col>
      <xdr:colOff>123472</xdr:colOff>
      <xdr:row>425</xdr:row>
      <xdr:rowOff>246943</xdr:rowOff>
    </xdr:from>
    <xdr:to>
      <xdr:col>6</xdr:col>
      <xdr:colOff>492334</xdr:colOff>
      <xdr:row>433</xdr:row>
      <xdr:rowOff>157124</xdr:rowOff>
    </xdr:to>
    <xdr:pic>
      <xdr:nvPicPr>
        <xdr:cNvPr id="144" name="Kép 143">
          <a:extLst>
            <a:ext uri="{FF2B5EF4-FFF2-40B4-BE49-F238E27FC236}">
              <a16:creationId xmlns:a16="http://schemas.microsoft.com/office/drawing/2014/main" id="{43C09636-EDA3-7953-D2D7-2E7BD5F7E583}"/>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2998611" y="112500832"/>
          <a:ext cx="1728486" cy="23166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70556</xdr:colOff>
      <xdr:row>424</xdr:row>
      <xdr:rowOff>246944</xdr:rowOff>
    </xdr:from>
    <xdr:to>
      <xdr:col>8</xdr:col>
      <xdr:colOff>2053443</xdr:colOff>
      <xdr:row>433</xdr:row>
      <xdr:rowOff>80784</xdr:rowOff>
    </xdr:to>
    <xdr:pic>
      <xdr:nvPicPr>
        <xdr:cNvPr id="159" name="Kép 158">
          <a:extLst>
            <a:ext uri="{FF2B5EF4-FFF2-40B4-BE49-F238E27FC236}">
              <a16:creationId xmlns:a16="http://schemas.microsoft.com/office/drawing/2014/main" id="{D7BD5F6D-32C6-5344-43B5-C14E7A8E9276}"/>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5027084" y="112200972"/>
          <a:ext cx="1973362" cy="2542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154006</xdr:colOff>
      <xdr:row>508</xdr:row>
      <xdr:rowOff>211667</xdr:rowOff>
    </xdr:from>
    <xdr:to>
      <xdr:col>8</xdr:col>
      <xdr:colOff>1947851</xdr:colOff>
      <xdr:row>517</xdr:row>
      <xdr:rowOff>2930</xdr:rowOff>
    </xdr:to>
    <xdr:pic>
      <xdr:nvPicPr>
        <xdr:cNvPr id="162" name="Kép 161">
          <a:extLst>
            <a:ext uri="{FF2B5EF4-FFF2-40B4-BE49-F238E27FC236}">
              <a16:creationId xmlns:a16="http://schemas.microsoft.com/office/drawing/2014/main" id="{058BFF3D-11FC-8E3A-550E-6A3D12043A17}"/>
            </a:ext>
          </a:extLst>
        </xdr:cNvPr>
        <xdr:cNvPicPr>
          <a:picLocks noChangeAspect="1" noChangeArrowheads="1"/>
        </xdr:cNvPicPr>
      </xdr:nvPicPr>
      <xdr:blipFill>
        <a:blip xmlns:r="http://schemas.openxmlformats.org/officeDocument/2006/relationships" r:embed="rId145" cstate="print">
          <a:extLst>
            <a:ext uri="{28A0092B-C50C-407E-A947-70E740481C1C}">
              <a14:useLocalDpi xmlns:a14="http://schemas.microsoft.com/office/drawing/2010/main" val="0"/>
            </a:ext>
          </a:extLst>
        </a:blip>
        <a:srcRect/>
        <a:stretch>
          <a:fillRect/>
        </a:stretch>
      </xdr:blipFill>
      <xdr:spPr bwMode="auto">
        <a:xfrm>
          <a:off x="5110534" y="130474861"/>
          <a:ext cx="1797655" cy="3033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18</xdr:col>
      <xdr:colOff>123471</xdr:colOff>
      <xdr:row>207</xdr:row>
      <xdr:rowOff>1</xdr:rowOff>
    </xdr:from>
    <xdr:ext cx="1763108" cy="2331018"/>
    <xdr:pic>
      <xdr:nvPicPr>
        <xdr:cNvPr id="206" name="Kép 205">
          <a:extLst>
            <a:ext uri="{FF2B5EF4-FFF2-40B4-BE49-F238E27FC236}">
              <a16:creationId xmlns:a16="http://schemas.microsoft.com/office/drawing/2014/main" id="{DEA7826A-6EEB-4375-BBBC-E135AC2CFFF9}"/>
            </a:ext>
          </a:extLst>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12946943" y="54080834"/>
          <a:ext cx="1763108" cy="2331018"/>
        </a:xfrm>
        <a:prstGeom prst="rect">
          <a:avLst/>
        </a:prstGeom>
      </xdr:spPr>
    </xdr:pic>
    <xdr:clientData fLocksWithSheet="0"/>
  </xdr:oneCellAnchor>
  <xdr:twoCellAnchor>
    <xdr:from>
      <xdr:col>24</xdr:col>
      <xdr:colOff>95250</xdr:colOff>
      <xdr:row>216</xdr:row>
      <xdr:rowOff>581025</xdr:rowOff>
    </xdr:from>
    <xdr:to>
      <xdr:col>24</xdr:col>
      <xdr:colOff>609600</xdr:colOff>
      <xdr:row>216</xdr:row>
      <xdr:rowOff>581025</xdr:rowOff>
    </xdr:to>
    <xdr:pic>
      <xdr:nvPicPr>
        <xdr:cNvPr id="219" name="Kép 10">
          <a:extLst>
            <a:ext uri="{FF2B5EF4-FFF2-40B4-BE49-F238E27FC236}">
              <a16:creationId xmlns:a16="http://schemas.microsoft.com/office/drawing/2014/main" id="{71DC49A6-5D69-4C95-A0D1-45EA9E03C18C}"/>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25944"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216</xdr:row>
      <xdr:rowOff>581025</xdr:rowOff>
    </xdr:from>
    <xdr:to>
      <xdr:col>24</xdr:col>
      <xdr:colOff>609600</xdr:colOff>
      <xdr:row>216</xdr:row>
      <xdr:rowOff>581025</xdr:rowOff>
    </xdr:to>
    <xdr:pic>
      <xdr:nvPicPr>
        <xdr:cNvPr id="220" name="Kép 219">
          <a:extLst>
            <a:ext uri="{FF2B5EF4-FFF2-40B4-BE49-F238E27FC236}">
              <a16:creationId xmlns:a16="http://schemas.microsoft.com/office/drawing/2014/main" id="{C004131C-AE2C-4860-841F-77312FE80A91}"/>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25944"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216</xdr:row>
      <xdr:rowOff>581025</xdr:rowOff>
    </xdr:from>
    <xdr:to>
      <xdr:col>24</xdr:col>
      <xdr:colOff>609600</xdr:colOff>
      <xdr:row>216</xdr:row>
      <xdr:rowOff>581025</xdr:rowOff>
    </xdr:to>
    <xdr:pic>
      <xdr:nvPicPr>
        <xdr:cNvPr id="235" name="Kép 10">
          <a:extLst>
            <a:ext uri="{FF2B5EF4-FFF2-40B4-BE49-F238E27FC236}">
              <a16:creationId xmlns:a16="http://schemas.microsoft.com/office/drawing/2014/main" id="{7D2C6725-3CC1-4162-8E4B-B219BC1FED92}"/>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25944"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216</xdr:row>
      <xdr:rowOff>581025</xdr:rowOff>
    </xdr:from>
    <xdr:to>
      <xdr:col>24</xdr:col>
      <xdr:colOff>609600</xdr:colOff>
      <xdr:row>216</xdr:row>
      <xdr:rowOff>581025</xdr:rowOff>
    </xdr:to>
    <xdr:pic>
      <xdr:nvPicPr>
        <xdr:cNvPr id="236" name="Kép 10">
          <a:extLst>
            <a:ext uri="{FF2B5EF4-FFF2-40B4-BE49-F238E27FC236}">
              <a16:creationId xmlns:a16="http://schemas.microsoft.com/office/drawing/2014/main" id="{8B2F499E-9701-437C-AFD9-C9F2D180DEBC}"/>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25944"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216</xdr:row>
      <xdr:rowOff>581025</xdr:rowOff>
    </xdr:from>
    <xdr:ext cx="514350" cy="0"/>
    <xdr:pic>
      <xdr:nvPicPr>
        <xdr:cNvPr id="238" name="Kép 10">
          <a:extLst>
            <a:ext uri="{FF2B5EF4-FFF2-40B4-BE49-F238E27FC236}">
              <a16:creationId xmlns:a16="http://schemas.microsoft.com/office/drawing/2014/main" id="{01CD4181-FC92-4D69-B08B-CFCF57344356}"/>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25944"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239" name="Kép 238">
          <a:extLst>
            <a:ext uri="{FF2B5EF4-FFF2-40B4-BE49-F238E27FC236}">
              <a16:creationId xmlns:a16="http://schemas.microsoft.com/office/drawing/2014/main" id="{306C6332-2565-43C8-B58C-DAE41805A04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25944"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244" name="Kép 10">
          <a:extLst>
            <a:ext uri="{FF2B5EF4-FFF2-40B4-BE49-F238E27FC236}">
              <a16:creationId xmlns:a16="http://schemas.microsoft.com/office/drawing/2014/main" id="{19AAB2CF-A054-48AE-8128-487104A96035}"/>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25944"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245" name="Kép 244">
          <a:extLst>
            <a:ext uri="{FF2B5EF4-FFF2-40B4-BE49-F238E27FC236}">
              <a16:creationId xmlns:a16="http://schemas.microsoft.com/office/drawing/2014/main" id="{81317FEC-9403-4203-9825-B4FBEAC25DE1}"/>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25944" y="5602710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211667</xdr:colOff>
      <xdr:row>209</xdr:row>
      <xdr:rowOff>89799</xdr:rowOff>
    </xdr:from>
    <xdr:ext cx="1375833" cy="1923602"/>
    <xdr:pic>
      <xdr:nvPicPr>
        <xdr:cNvPr id="248" name="Kép 247">
          <a:extLst>
            <a:ext uri="{FF2B5EF4-FFF2-40B4-BE49-F238E27FC236}">
              <a16:creationId xmlns:a16="http://schemas.microsoft.com/office/drawing/2014/main" id="{1505DCCF-1ADC-4C3E-859F-5D537B71EB29}"/>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15116528" y="54558688"/>
          <a:ext cx="1375833" cy="1923602"/>
        </a:xfrm>
        <a:prstGeom prst="rect">
          <a:avLst/>
        </a:prstGeom>
      </xdr:spPr>
    </xdr:pic>
    <xdr:clientData fLocksWithSheet="0"/>
  </xdr:oneCellAnchor>
  <xdr:oneCellAnchor>
    <xdr:from>
      <xdr:col>24</xdr:col>
      <xdr:colOff>1199444</xdr:colOff>
      <xdr:row>206</xdr:row>
      <xdr:rowOff>176388</xdr:rowOff>
    </xdr:from>
    <xdr:ext cx="706968" cy="1101480"/>
    <xdr:pic>
      <xdr:nvPicPr>
        <xdr:cNvPr id="260" name="Kép 259">
          <a:extLst>
            <a:ext uri="{FF2B5EF4-FFF2-40B4-BE49-F238E27FC236}">
              <a16:creationId xmlns:a16="http://schemas.microsoft.com/office/drawing/2014/main" id="{52D4D025-789A-48BD-B780-7823A2DA73FC}"/>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16104305" y="54063194"/>
          <a:ext cx="706968" cy="1101480"/>
        </a:xfrm>
        <a:prstGeom prst="rect">
          <a:avLst/>
        </a:prstGeom>
      </xdr:spPr>
    </xdr:pic>
    <xdr:clientData fLocksWithSheet="0"/>
  </xdr:oneCellAnchor>
  <xdr:oneCellAnchor>
    <xdr:from>
      <xdr:col>26</xdr:col>
      <xdr:colOff>167570</xdr:colOff>
      <xdr:row>206</xdr:row>
      <xdr:rowOff>145520</xdr:rowOff>
    </xdr:from>
    <xdr:ext cx="1276647" cy="2219261"/>
    <xdr:pic>
      <xdr:nvPicPr>
        <xdr:cNvPr id="262" name="Kép 261">
          <a:extLst>
            <a:ext uri="{FF2B5EF4-FFF2-40B4-BE49-F238E27FC236}">
              <a16:creationId xmlns:a16="http://schemas.microsoft.com/office/drawing/2014/main" id="{54A06431-B619-4F43-A448-47987071EC1E}"/>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17960799" y="44569062"/>
          <a:ext cx="1276647" cy="2219261"/>
        </a:xfrm>
        <a:prstGeom prst="rect">
          <a:avLst/>
        </a:prstGeom>
      </xdr:spPr>
    </xdr:pic>
    <xdr:clientData fLocksWithSheet="0"/>
  </xdr:oneCellAnchor>
  <xdr:oneCellAnchor>
    <xdr:from>
      <xdr:col>30</xdr:col>
      <xdr:colOff>15618</xdr:colOff>
      <xdr:row>206</xdr:row>
      <xdr:rowOff>88194</xdr:rowOff>
    </xdr:from>
    <xdr:ext cx="535715" cy="981431"/>
    <xdr:pic>
      <xdr:nvPicPr>
        <xdr:cNvPr id="269" name="Kép 268">
          <a:extLst>
            <a:ext uri="{FF2B5EF4-FFF2-40B4-BE49-F238E27FC236}">
              <a16:creationId xmlns:a16="http://schemas.microsoft.com/office/drawing/2014/main" id="{71A9636D-55C6-41FD-A2B0-0561AA8114D4}"/>
            </a:ext>
          </a:extLst>
        </xdr:cNvPr>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19206729" y="53975000"/>
          <a:ext cx="535715" cy="981431"/>
        </a:xfrm>
        <a:prstGeom prst="rect">
          <a:avLst/>
        </a:prstGeom>
      </xdr:spPr>
    </xdr:pic>
    <xdr:clientData fLocksWithSheet="0"/>
  </xdr:oneCellAnchor>
  <xdr:twoCellAnchor>
    <xdr:from>
      <xdr:col>24</xdr:col>
      <xdr:colOff>123472</xdr:colOff>
      <xdr:row>426</xdr:row>
      <xdr:rowOff>258179</xdr:rowOff>
    </xdr:from>
    <xdr:to>
      <xdr:col>24</xdr:col>
      <xdr:colOff>1679970</xdr:colOff>
      <xdr:row>433</xdr:row>
      <xdr:rowOff>124389</xdr:rowOff>
    </xdr:to>
    <xdr:pic>
      <xdr:nvPicPr>
        <xdr:cNvPr id="376" name="Kép 375">
          <a:extLst>
            <a:ext uri="{FF2B5EF4-FFF2-40B4-BE49-F238E27FC236}">
              <a16:creationId xmlns:a16="http://schemas.microsoft.com/office/drawing/2014/main" id="{C237DD01-270B-474D-9794-A2D3928531DB}"/>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15028333" y="112794290"/>
          <a:ext cx="1556498" cy="1965238"/>
        </a:xfrm>
        <a:prstGeom prst="rect">
          <a:avLst/>
        </a:prstGeom>
      </xdr:spPr>
    </xdr:pic>
    <xdr:clientData fLocksWithSheet="0"/>
  </xdr:twoCellAnchor>
  <xdr:twoCellAnchor>
    <xdr:from>
      <xdr:col>24</xdr:col>
      <xdr:colOff>1252361</xdr:colOff>
      <xdr:row>424</xdr:row>
      <xdr:rowOff>28494</xdr:rowOff>
    </xdr:from>
    <xdr:to>
      <xdr:col>24</xdr:col>
      <xdr:colOff>1993196</xdr:colOff>
      <xdr:row>429</xdr:row>
      <xdr:rowOff>15887</xdr:rowOff>
    </xdr:to>
    <xdr:pic>
      <xdr:nvPicPr>
        <xdr:cNvPr id="377" name="Kép 376">
          <a:extLst>
            <a:ext uri="{FF2B5EF4-FFF2-40B4-BE49-F238E27FC236}">
              <a16:creationId xmlns:a16="http://schemas.microsoft.com/office/drawing/2014/main" id="{AB29F83F-BA5B-4EAC-9751-BBAE425E5AD1}"/>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16157222" y="111964883"/>
          <a:ext cx="740835" cy="1486698"/>
        </a:xfrm>
        <a:prstGeom prst="rect">
          <a:avLst/>
        </a:prstGeom>
      </xdr:spPr>
    </xdr:pic>
    <xdr:clientData fLocksWithSheet="0"/>
  </xdr:twoCellAnchor>
  <xdr:twoCellAnchor>
    <xdr:from>
      <xdr:col>26</xdr:col>
      <xdr:colOff>75849</xdr:colOff>
      <xdr:row>425</xdr:row>
      <xdr:rowOff>92604</xdr:rowOff>
    </xdr:from>
    <xdr:to>
      <xdr:col>30</xdr:col>
      <xdr:colOff>545481</xdr:colOff>
      <xdr:row>432</xdr:row>
      <xdr:rowOff>237585</xdr:rowOff>
    </xdr:to>
    <xdr:pic>
      <xdr:nvPicPr>
        <xdr:cNvPr id="380" name="Kép 379">
          <a:extLst>
            <a:ext uri="{FF2B5EF4-FFF2-40B4-BE49-F238E27FC236}">
              <a16:creationId xmlns:a16="http://schemas.microsoft.com/office/drawing/2014/main" id="{ED13C28B-B403-442F-BCB6-72F0A2A2C1B6}"/>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17911412" y="99950323"/>
          <a:ext cx="1874569" cy="2228575"/>
        </a:xfrm>
        <a:prstGeom prst="rect">
          <a:avLst/>
        </a:prstGeom>
      </xdr:spPr>
    </xdr:pic>
    <xdr:clientData fLocksWithSheet="0"/>
  </xdr:twoCellAnchor>
  <xdr:oneCellAnchor>
    <xdr:from>
      <xdr:col>0</xdr:col>
      <xdr:colOff>88194</xdr:colOff>
      <xdr:row>440</xdr:row>
      <xdr:rowOff>17638</xdr:rowOff>
    </xdr:from>
    <xdr:ext cx="1636557" cy="2002720"/>
    <xdr:pic>
      <xdr:nvPicPr>
        <xdr:cNvPr id="391" name="Kép 390">
          <a:extLst>
            <a:ext uri="{FF2B5EF4-FFF2-40B4-BE49-F238E27FC236}">
              <a16:creationId xmlns:a16="http://schemas.microsoft.com/office/drawing/2014/main" id="{1BB3208D-2BA1-4745-9B94-349E464FCB33}"/>
            </a:ext>
          </a:extLst>
        </xdr:cNvPr>
        <xdr:cNvPicPr>
          <a:picLocks noChangeAspect="1" noChangeArrowheads="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20496388" y="112553749"/>
          <a:ext cx="1636557" cy="200272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10</xdr:col>
      <xdr:colOff>158751</xdr:colOff>
      <xdr:row>440</xdr:row>
      <xdr:rowOff>132394</xdr:rowOff>
    </xdr:from>
    <xdr:to>
      <xdr:col>14</xdr:col>
      <xdr:colOff>349747</xdr:colOff>
      <xdr:row>447</xdr:row>
      <xdr:rowOff>194030</xdr:rowOff>
    </xdr:to>
    <xdr:pic>
      <xdr:nvPicPr>
        <xdr:cNvPr id="393" name="Kép 392">
          <a:extLst>
            <a:ext uri="{FF2B5EF4-FFF2-40B4-BE49-F238E27FC236}">
              <a16:creationId xmlns:a16="http://schemas.microsoft.com/office/drawing/2014/main" id="{789098E0-E1E4-49AC-8EF1-4E9BE800D532}"/>
            </a:ext>
          </a:extLst>
        </xdr:cNvPr>
        <xdr:cNvPicPr>
          <a:picLocks noChangeAspect="1"/>
        </xdr:cNvPicPr>
      </xdr:nvPicPr>
      <xdr:blipFill>
        <a:blip xmlns:r="http://schemas.openxmlformats.org/officeDocument/2006/relationships" r:embed="rId155"/>
        <a:stretch>
          <a:fillRect/>
        </a:stretch>
      </xdr:blipFill>
      <xdr:spPr>
        <a:xfrm>
          <a:off x="3033890" y="116566700"/>
          <a:ext cx="1584468" cy="2143024"/>
        </a:xfrm>
        <a:prstGeom prst="rect">
          <a:avLst/>
        </a:prstGeom>
      </xdr:spPr>
    </xdr:pic>
    <xdr:clientData/>
  </xdr:twoCellAnchor>
  <xdr:twoCellAnchor>
    <xdr:from>
      <xdr:col>13</xdr:col>
      <xdr:colOff>369359</xdr:colOff>
      <xdr:row>438</xdr:row>
      <xdr:rowOff>105834</xdr:rowOff>
    </xdr:from>
    <xdr:to>
      <xdr:col>14</xdr:col>
      <xdr:colOff>498324</xdr:colOff>
      <xdr:row>442</xdr:row>
      <xdr:rowOff>6797</xdr:rowOff>
    </xdr:to>
    <xdr:pic>
      <xdr:nvPicPr>
        <xdr:cNvPr id="394" name="Kép 393">
          <a:extLst>
            <a:ext uri="{FF2B5EF4-FFF2-40B4-BE49-F238E27FC236}">
              <a16:creationId xmlns:a16="http://schemas.microsoft.com/office/drawing/2014/main" id="{16BDFD76-5FDE-443A-BBA7-ABA956FB7F73}"/>
            </a:ext>
          </a:extLst>
        </xdr:cNvPr>
        <xdr:cNvPicPr>
          <a:picLocks noChangeAspect="1"/>
        </xdr:cNvPicPr>
      </xdr:nvPicPr>
      <xdr:blipFill>
        <a:blip xmlns:r="http://schemas.openxmlformats.org/officeDocument/2006/relationships" r:embed="rId156"/>
        <a:stretch>
          <a:fillRect/>
        </a:stretch>
      </xdr:blipFill>
      <xdr:spPr>
        <a:xfrm>
          <a:off x="4020609" y="115940417"/>
          <a:ext cx="746326" cy="1100408"/>
        </a:xfrm>
        <a:prstGeom prst="rect">
          <a:avLst/>
        </a:prstGeom>
      </xdr:spPr>
    </xdr:pic>
    <xdr:clientData/>
  </xdr:twoCellAnchor>
  <xdr:twoCellAnchor>
    <xdr:from>
      <xdr:col>8</xdr:col>
      <xdr:colOff>131613</xdr:colOff>
      <xdr:row>438</xdr:row>
      <xdr:rowOff>207868</xdr:rowOff>
    </xdr:from>
    <xdr:to>
      <xdr:col>8</xdr:col>
      <xdr:colOff>1979802</xdr:colOff>
      <xdr:row>447</xdr:row>
      <xdr:rowOff>179644</xdr:rowOff>
    </xdr:to>
    <xdr:pic>
      <xdr:nvPicPr>
        <xdr:cNvPr id="396" name="Kép 395">
          <a:extLst>
            <a:ext uri="{FF2B5EF4-FFF2-40B4-BE49-F238E27FC236}">
              <a16:creationId xmlns:a16="http://schemas.microsoft.com/office/drawing/2014/main" id="{D4F7286B-C342-4AF3-ABE6-41659BAB05AE}"/>
            </a:ext>
          </a:extLst>
        </xdr:cNvPr>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10389305" y="109388791"/>
          <a:ext cx="1848189" cy="2589930"/>
        </a:xfrm>
        <a:prstGeom prst="rect">
          <a:avLst/>
        </a:prstGeom>
      </xdr:spPr>
    </xdr:pic>
    <xdr:clientData fLocksWithSheet="0"/>
  </xdr:twoCellAnchor>
  <xdr:twoCellAnchor editAs="oneCell">
    <xdr:from>
      <xdr:col>0</xdr:col>
      <xdr:colOff>27215</xdr:colOff>
      <xdr:row>69</xdr:row>
      <xdr:rowOff>136071</xdr:rowOff>
    </xdr:from>
    <xdr:to>
      <xdr:col>0</xdr:col>
      <xdr:colOff>2052882</xdr:colOff>
      <xdr:row>79</xdr:row>
      <xdr:rowOff>1298667</xdr:rowOff>
    </xdr:to>
    <xdr:pic>
      <xdr:nvPicPr>
        <xdr:cNvPr id="134" name="Kép 133">
          <a:extLst>
            <a:ext uri="{FF2B5EF4-FFF2-40B4-BE49-F238E27FC236}">
              <a16:creationId xmlns:a16="http://schemas.microsoft.com/office/drawing/2014/main" id="{C7A75FB7-B704-8FF7-8CFB-FFBD56F7F0CE}"/>
            </a:ext>
          </a:extLst>
        </xdr:cNvPr>
        <xdr:cNvPicPr>
          <a:picLocks noChangeAspect="1" noChangeArrowheads="1"/>
        </xdr:cNvPicPr>
      </xdr:nvPicPr>
      <xdr:blipFill rotWithShape="1">
        <a:blip xmlns:r="http://schemas.openxmlformats.org/officeDocument/2006/relationships" r:embed="rId158" cstate="print">
          <a:extLst>
            <a:ext uri="{28A0092B-C50C-407E-A947-70E740481C1C}">
              <a14:useLocalDpi xmlns:a14="http://schemas.microsoft.com/office/drawing/2010/main" val="0"/>
            </a:ext>
          </a:extLst>
        </a:blip>
        <a:srcRect l="8382" r="11466"/>
        <a:stretch/>
      </xdr:blipFill>
      <xdr:spPr bwMode="auto">
        <a:xfrm>
          <a:off x="4966608" y="20982214"/>
          <a:ext cx="2008522" cy="297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258535</xdr:colOff>
      <xdr:row>79</xdr:row>
      <xdr:rowOff>1512092</xdr:rowOff>
    </xdr:from>
    <xdr:ext cx="879969" cy="278399"/>
    <xdr:pic>
      <xdr:nvPicPr>
        <xdr:cNvPr id="138" name="Kép 137">
          <a:extLst>
            <a:ext uri="{FF2B5EF4-FFF2-40B4-BE49-F238E27FC236}">
              <a16:creationId xmlns:a16="http://schemas.microsoft.com/office/drawing/2014/main" id="{C360E190-EF27-47C0-99DD-F6DF81AB2C34}"/>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913754" y="24372092"/>
          <a:ext cx="879969" cy="278399"/>
        </a:xfrm>
        <a:prstGeom prst="rect">
          <a:avLst/>
        </a:prstGeom>
      </xdr:spPr>
    </xdr:pic>
    <xdr:clientData/>
  </xdr:oneCellAnchor>
  <xdr:twoCellAnchor editAs="oneCell">
    <xdr:from>
      <xdr:col>8</xdr:col>
      <xdr:colOff>89648</xdr:colOff>
      <xdr:row>313</xdr:row>
      <xdr:rowOff>257734</xdr:rowOff>
    </xdr:from>
    <xdr:to>
      <xdr:col>8</xdr:col>
      <xdr:colOff>2061303</xdr:colOff>
      <xdr:row>321</xdr:row>
      <xdr:rowOff>1184015</xdr:rowOff>
    </xdr:to>
    <xdr:pic>
      <xdr:nvPicPr>
        <xdr:cNvPr id="192" name="Kép 191">
          <a:extLst>
            <a:ext uri="{FF2B5EF4-FFF2-40B4-BE49-F238E27FC236}">
              <a16:creationId xmlns:a16="http://schemas.microsoft.com/office/drawing/2014/main" id="{B47E975C-F4FA-C238-ED6D-B192BA7D0EDA}"/>
            </a:ext>
          </a:extLst>
        </xdr:cNvPr>
        <xdr:cNvPicPr>
          <a:picLocks noChangeAspect="1" noChangeArrowheads="1"/>
        </xdr:cNvPicPr>
      </xdr:nvPicPr>
      <xdr:blipFill rotWithShape="1">
        <a:blip xmlns:r="http://schemas.openxmlformats.org/officeDocument/2006/relationships" r:embed="rId159" cstate="print">
          <a:extLst>
            <a:ext uri="{28A0092B-C50C-407E-A947-70E740481C1C}">
              <a14:useLocalDpi xmlns:a14="http://schemas.microsoft.com/office/drawing/2010/main" val="0"/>
            </a:ext>
          </a:extLst>
        </a:blip>
        <a:srcRect l="27047" t="17637" r="32023"/>
        <a:stretch/>
      </xdr:blipFill>
      <xdr:spPr bwMode="auto">
        <a:xfrm>
          <a:off x="6039972" y="75706940"/>
          <a:ext cx="1979275" cy="24204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13</xdr:col>
      <xdr:colOff>246529</xdr:colOff>
      <xdr:row>321</xdr:row>
      <xdr:rowOff>1445558</xdr:rowOff>
    </xdr:from>
    <xdr:ext cx="875448" cy="278399"/>
    <xdr:pic>
      <xdr:nvPicPr>
        <xdr:cNvPr id="193" name="Kép 192">
          <a:extLst>
            <a:ext uri="{FF2B5EF4-FFF2-40B4-BE49-F238E27FC236}">
              <a16:creationId xmlns:a16="http://schemas.microsoft.com/office/drawing/2014/main" id="{99615415-A0F8-4F2B-92DC-6A6350959A4B}"/>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0970558" y="78385146"/>
          <a:ext cx="875448" cy="278399"/>
        </a:xfrm>
        <a:prstGeom prst="rect">
          <a:avLst/>
        </a:prstGeom>
      </xdr:spPr>
    </xdr:pic>
    <xdr:clientData/>
  </xdr:oneCellAnchor>
  <xdr:oneCellAnchor>
    <xdr:from>
      <xdr:col>0</xdr:col>
      <xdr:colOff>1359013</xdr:colOff>
      <xdr:row>408</xdr:row>
      <xdr:rowOff>193339</xdr:rowOff>
    </xdr:from>
    <xdr:ext cx="609600" cy="607722"/>
    <xdr:pic>
      <xdr:nvPicPr>
        <xdr:cNvPr id="194" name="Kép 193">
          <a:extLst>
            <a:ext uri="{FF2B5EF4-FFF2-40B4-BE49-F238E27FC236}">
              <a16:creationId xmlns:a16="http://schemas.microsoft.com/office/drawing/2014/main" id="{2D5A86BF-C17F-48C3-9D96-D33DAE9AE37B}"/>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1359013" y="100508398"/>
          <a:ext cx="609600" cy="607722"/>
        </a:xfrm>
        <a:prstGeom prst="rect">
          <a:avLst/>
        </a:prstGeom>
      </xdr:spPr>
    </xdr:pic>
    <xdr:clientData/>
  </xdr:oneCellAnchor>
  <xdr:oneCellAnchor>
    <xdr:from>
      <xdr:col>16</xdr:col>
      <xdr:colOff>1263711</xdr:colOff>
      <xdr:row>283</xdr:row>
      <xdr:rowOff>31230</xdr:rowOff>
    </xdr:from>
    <xdr:ext cx="799287" cy="1234055"/>
    <xdr:pic>
      <xdr:nvPicPr>
        <xdr:cNvPr id="196" name="Kép 179">
          <a:extLst>
            <a:ext uri="{FF2B5EF4-FFF2-40B4-BE49-F238E27FC236}">
              <a16:creationId xmlns:a16="http://schemas.microsoft.com/office/drawing/2014/main" id="{FE5DE905-BC5D-4FD0-9997-045303110871}"/>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rcRect/>
        <a:stretch>
          <a:fillRect/>
        </a:stretch>
      </xdr:blipFill>
      <xdr:spPr bwMode="auto">
        <a:xfrm>
          <a:off x="13240227" y="61303525"/>
          <a:ext cx="799287" cy="1234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0</xdr:col>
      <xdr:colOff>313767</xdr:colOff>
      <xdr:row>425</xdr:row>
      <xdr:rowOff>44823</xdr:rowOff>
    </xdr:from>
    <xdr:to>
      <xdr:col>0</xdr:col>
      <xdr:colOff>1946763</xdr:colOff>
      <xdr:row>433</xdr:row>
      <xdr:rowOff>115195</xdr:rowOff>
    </xdr:to>
    <xdr:pic>
      <xdr:nvPicPr>
        <xdr:cNvPr id="197" name="Kép 196">
          <a:extLst>
            <a:ext uri="{FF2B5EF4-FFF2-40B4-BE49-F238E27FC236}">
              <a16:creationId xmlns:a16="http://schemas.microsoft.com/office/drawing/2014/main" id="{1D02FAAE-45F8-F132-4915-B377ED4C20A2}"/>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313767" y="106963882"/>
          <a:ext cx="1632996" cy="2460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234461</xdr:colOff>
      <xdr:row>441</xdr:row>
      <xdr:rowOff>4233</xdr:rowOff>
    </xdr:from>
    <xdr:ext cx="1426307" cy="1942728"/>
    <xdr:pic>
      <xdr:nvPicPr>
        <xdr:cNvPr id="203" name="Kép 202">
          <a:extLst>
            <a:ext uri="{FF2B5EF4-FFF2-40B4-BE49-F238E27FC236}">
              <a16:creationId xmlns:a16="http://schemas.microsoft.com/office/drawing/2014/main" id="{A597A4BA-48FF-4A6E-B82E-BE6A464A354B}"/>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3184769" y="110064387"/>
          <a:ext cx="1426307" cy="1942728"/>
        </a:xfrm>
        <a:prstGeom prst="rect">
          <a:avLst/>
        </a:prstGeom>
      </xdr:spPr>
    </xdr:pic>
    <xdr:clientData/>
  </xdr:oneCellAnchor>
  <xdr:oneCellAnchor>
    <xdr:from>
      <xdr:col>5</xdr:col>
      <xdr:colOff>556295</xdr:colOff>
      <xdr:row>437</xdr:row>
      <xdr:rowOff>78154</xdr:rowOff>
    </xdr:from>
    <xdr:ext cx="595120" cy="1095940"/>
    <xdr:pic>
      <xdr:nvPicPr>
        <xdr:cNvPr id="204" name="Kép 203">
          <a:extLst>
            <a:ext uri="{FF2B5EF4-FFF2-40B4-BE49-F238E27FC236}">
              <a16:creationId xmlns:a16="http://schemas.microsoft.com/office/drawing/2014/main" id="{B9B5A4E0-B486-4525-9B2A-C7307A7AE5C8}"/>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4307680" y="108966000"/>
          <a:ext cx="595120" cy="1095940"/>
        </a:xfrm>
        <a:prstGeom prst="rect">
          <a:avLst/>
        </a:prstGeom>
      </xdr:spPr>
    </xdr:pic>
    <xdr:clientData/>
  </xdr:oneCellAnchor>
  <xdr:twoCellAnchor>
    <xdr:from>
      <xdr:col>0</xdr:col>
      <xdr:colOff>95250</xdr:colOff>
      <xdr:row>231</xdr:row>
      <xdr:rowOff>581025</xdr:rowOff>
    </xdr:from>
    <xdr:to>
      <xdr:col>0</xdr:col>
      <xdr:colOff>609600</xdr:colOff>
      <xdr:row>231</xdr:row>
      <xdr:rowOff>581025</xdr:rowOff>
    </xdr:to>
    <xdr:pic>
      <xdr:nvPicPr>
        <xdr:cNvPr id="381" name="Kép 10">
          <a:extLst>
            <a:ext uri="{FF2B5EF4-FFF2-40B4-BE49-F238E27FC236}">
              <a16:creationId xmlns:a16="http://schemas.microsoft.com/office/drawing/2014/main" id="{191AB4A5-2A31-419D-9860-D69E4CDB2446}"/>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231</xdr:row>
      <xdr:rowOff>581025</xdr:rowOff>
    </xdr:from>
    <xdr:to>
      <xdr:col>0</xdr:col>
      <xdr:colOff>609600</xdr:colOff>
      <xdr:row>231</xdr:row>
      <xdr:rowOff>581025</xdr:rowOff>
    </xdr:to>
    <xdr:pic>
      <xdr:nvPicPr>
        <xdr:cNvPr id="382" name="Kép 381">
          <a:extLst>
            <a:ext uri="{FF2B5EF4-FFF2-40B4-BE49-F238E27FC236}">
              <a16:creationId xmlns:a16="http://schemas.microsoft.com/office/drawing/2014/main" id="{3A1CEE9E-1838-4679-9A01-02191E089984}"/>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231</xdr:row>
      <xdr:rowOff>581025</xdr:rowOff>
    </xdr:from>
    <xdr:to>
      <xdr:col>0</xdr:col>
      <xdr:colOff>609600</xdr:colOff>
      <xdr:row>231</xdr:row>
      <xdr:rowOff>581025</xdr:rowOff>
    </xdr:to>
    <xdr:pic>
      <xdr:nvPicPr>
        <xdr:cNvPr id="383" name="Kép 10">
          <a:extLst>
            <a:ext uri="{FF2B5EF4-FFF2-40B4-BE49-F238E27FC236}">
              <a16:creationId xmlns:a16="http://schemas.microsoft.com/office/drawing/2014/main" id="{3029A936-AFBD-45E0-97E7-7302F1164FA3}"/>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231</xdr:row>
      <xdr:rowOff>581025</xdr:rowOff>
    </xdr:from>
    <xdr:to>
      <xdr:col>0</xdr:col>
      <xdr:colOff>609600</xdr:colOff>
      <xdr:row>231</xdr:row>
      <xdr:rowOff>581025</xdr:rowOff>
    </xdr:to>
    <xdr:pic>
      <xdr:nvPicPr>
        <xdr:cNvPr id="385" name="Kép 10">
          <a:extLst>
            <a:ext uri="{FF2B5EF4-FFF2-40B4-BE49-F238E27FC236}">
              <a16:creationId xmlns:a16="http://schemas.microsoft.com/office/drawing/2014/main" id="{41698D5F-6650-4DBF-A062-4E457FE8B394}"/>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231</xdr:row>
      <xdr:rowOff>581025</xdr:rowOff>
    </xdr:from>
    <xdr:ext cx="514350" cy="0"/>
    <xdr:pic>
      <xdr:nvPicPr>
        <xdr:cNvPr id="386" name="Kép 10">
          <a:extLst>
            <a:ext uri="{FF2B5EF4-FFF2-40B4-BE49-F238E27FC236}">
              <a16:creationId xmlns:a16="http://schemas.microsoft.com/office/drawing/2014/main" id="{F9A81D88-42FA-49C1-B8E0-D72C9289DA81}"/>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231</xdr:row>
      <xdr:rowOff>581025</xdr:rowOff>
    </xdr:from>
    <xdr:ext cx="514350" cy="0"/>
    <xdr:pic>
      <xdr:nvPicPr>
        <xdr:cNvPr id="390" name="Kép 389">
          <a:extLst>
            <a:ext uri="{FF2B5EF4-FFF2-40B4-BE49-F238E27FC236}">
              <a16:creationId xmlns:a16="http://schemas.microsoft.com/office/drawing/2014/main" id="{86D6C527-04C4-4921-936F-423707567DAE}"/>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231</xdr:row>
      <xdr:rowOff>581025</xdr:rowOff>
    </xdr:from>
    <xdr:ext cx="514350" cy="0"/>
    <xdr:pic>
      <xdr:nvPicPr>
        <xdr:cNvPr id="392" name="Kép 10">
          <a:extLst>
            <a:ext uri="{FF2B5EF4-FFF2-40B4-BE49-F238E27FC236}">
              <a16:creationId xmlns:a16="http://schemas.microsoft.com/office/drawing/2014/main" id="{C47C3A9D-21A8-4814-A584-914B8BBCEDA1}"/>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231</xdr:row>
      <xdr:rowOff>581025</xdr:rowOff>
    </xdr:from>
    <xdr:ext cx="514350" cy="0"/>
    <xdr:pic>
      <xdr:nvPicPr>
        <xdr:cNvPr id="395" name="Kép 394">
          <a:extLst>
            <a:ext uri="{FF2B5EF4-FFF2-40B4-BE49-F238E27FC236}">
              <a16:creationId xmlns:a16="http://schemas.microsoft.com/office/drawing/2014/main" id="{421D12AB-9843-45EB-A948-50A62BE0EE93}"/>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231</xdr:row>
      <xdr:rowOff>581025</xdr:rowOff>
    </xdr:from>
    <xdr:to>
      <xdr:col>8</xdr:col>
      <xdr:colOff>609600</xdr:colOff>
      <xdr:row>231</xdr:row>
      <xdr:rowOff>581025</xdr:rowOff>
    </xdr:to>
    <xdr:pic>
      <xdr:nvPicPr>
        <xdr:cNvPr id="401" name="Kép 10">
          <a:extLst>
            <a:ext uri="{FF2B5EF4-FFF2-40B4-BE49-F238E27FC236}">
              <a16:creationId xmlns:a16="http://schemas.microsoft.com/office/drawing/2014/main" id="{75A76F48-02F9-4FBA-B839-295AD1F1C91C}"/>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34643"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231</xdr:row>
      <xdr:rowOff>581025</xdr:rowOff>
    </xdr:from>
    <xdr:to>
      <xdr:col>8</xdr:col>
      <xdr:colOff>609600</xdr:colOff>
      <xdr:row>231</xdr:row>
      <xdr:rowOff>581025</xdr:rowOff>
    </xdr:to>
    <xdr:pic>
      <xdr:nvPicPr>
        <xdr:cNvPr id="402" name="Kép 401">
          <a:extLst>
            <a:ext uri="{FF2B5EF4-FFF2-40B4-BE49-F238E27FC236}">
              <a16:creationId xmlns:a16="http://schemas.microsoft.com/office/drawing/2014/main" id="{E5DE5856-90A8-41AC-AEE5-81C285848A67}"/>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34643"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231</xdr:row>
      <xdr:rowOff>581025</xdr:rowOff>
    </xdr:from>
    <xdr:to>
      <xdr:col>8</xdr:col>
      <xdr:colOff>609600</xdr:colOff>
      <xdr:row>231</xdr:row>
      <xdr:rowOff>581025</xdr:rowOff>
    </xdr:to>
    <xdr:pic>
      <xdr:nvPicPr>
        <xdr:cNvPr id="403" name="Kép 10">
          <a:extLst>
            <a:ext uri="{FF2B5EF4-FFF2-40B4-BE49-F238E27FC236}">
              <a16:creationId xmlns:a16="http://schemas.microsoft.com/office/drawing/2014/main" id="{6FE014D7-32CC-4D82-8814-2AC9522D36CF}"/>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34643"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231</xdr:row>
      <xdr:rowOff>581025</xdr:rowOff>
    </xdr:from>
    <xdr:to>
      <xdr:col>8</xdr:col>
      <xdr:colOff>609600</xdr:colOff>
      <xdr:row>231</xdr:row>
      <xdr:rowOff>581025</xdr:rowOff>
    </xdr:to>
    <xdr:pic>
      <xdr:nvPicPr>
        <xdr:cNvPr id="404" name="Kép 10">
          <a:extLst>
            <a:ext uri="{FF2B5EF4-FFF2-40B4-BE49-F238E27FC236}">
              <a16:creationId xmlns:a16="http://schemas.microsoft.com/office/drawing/2014/main" id="{DF540764-176B-46EA-B894-DDE56E943BD5}"/>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34643"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231</xdr:row>
      <xdr:rowOff>581025</xdr:rowOff>
    </xdr:from>
    <xdr:ext cx="514350" cy="0"/>
    <xdr:pic>
      <xdr:nvPicPr>
        <xdr:cNvPr id="405" name="Kép 10">
          <a:extLst>
            <a:ext uri="{FF2B5EF4-FFF2-40B4-BE49-F238E27FC236}">
              <a16:creationId xmlns:a16="http://schemas.microsoft.com/office/drawing/2014/main" id="{B2A7FC45-E820-4F1A-916C-CAC56F10047C}"/>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34643"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231</xdr:row>
      <xdr:rowOff>581025</xdr:rowOff>
    </xdr:from>
    <xdr:ext cx="514350" cy="0"/>
    <xdr:pic>
      <xdr:nvPicPr>
        <xdr:cNvPr id="406" name="Kép 405">
          <a:extLst>
            <a:ext uri="{FF2B5EF4-FFF2-40B4-BE49-F238E27FC236}">
              <a16:creationId xmlns:a16="http://schemas.microsoft.com/office/drawing/2014/main" id="{661ED98D-0B2B-4152-BC0B-10829F809CD5}"/>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34643"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231</xdr:row>
      <xdr:rowOff>581025</xdr:rowOff>
    </xdr:from>
    <xdr:ext cx="514350" cy="0"/>
    <xdr:pic>
      <xdr:nvPicPr>
        <xdr:cNvPr id="407" name="Kép 10">
          <a:extLst>
            <a:ext uri="{FF2B5EF4-FFF2-40B4-BE49-F238E27FC236}">
              <a16:creationId xmlns:a16="http://schemas.microsoft.com/office/drawing/2014/main" id="{DB88FB34-D951-4E38-8F44-94B9FA459BE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34643"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231</xdr:row>
      <xdr:rowOff>581025</xdr:rowOff>
    </xdr:from>
    <xdr:ext cx="514350" cy="0"/>
    <xdr:pic>
      <xdr:nvPicPr>
        <xdr:cNvPr id="408" name="Kép 407">
          <a:extLst>
            <a:ext uri="{FF2B5EF4-FFF2-40B4-BE49-F238E27FC236}">
              <a16:creationId xmlns:a16="http://schemas.microsoft.com/office/drawing/2014/main" id="{BEE227EF-1C78-4734-98DF-E9CBD621B2F2}"/>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5034643"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16</xdr:col>
      <xdr:colOff>95250</xdr:colOff>
      <xdr:row>231</xdr:row>
      <xdr:rowOff>581025</xdr:rowOff>
    </xdr:from>
    <xdr:to>
      <xdr:col>16</xdr:col>
      <xdr:colOff>609600</xdr:colOff>
      <xdr:row>231</xdr:row>
      <xdr:rowOff>581025</xdr:rowOff>
    </xdr:to>
    <xdr:pic>
      <xdr:nvPicPr>
        <xdr:cNvPr id="413" name="Kép 10">
          <a:extLst>
            <a:ext uri="{FF2B5EF4-FFF2-40B4-BE49-F238E27FC236}">
              <a16:creationId xmlns:a16="http://schemas.microsoft.com/office/drawing/2014/main" id="{78B08ACF-C26F-43EA-AF79-6E2B93819B16}"/>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01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231</xdr:row>
      <xdr:rowOff>581025</xdr:rowOff>
    </xdr:from>
    <xdr:to>
      <xdr:col>16</xdr:col>
      <xdr:colOff>609600</xdr:colOff>
      <xdr:row>231</xdr:row>
      <xdr:rowOff>581025</xdr:rowOff>
    </xdr:to>
    <xdr:pic>
      <xdr:nvPicPr>
        <xdr:cNvPr id="414" name="Kép 413">
          <a:extLst>
            <a:ext uri="{FF2B5EF4-FFF2-40B4-BE49-F238E27FC236}">
              <a16:creationId xmlns:a16="http://schemas.microsoft.com/office/drawing/2014/main" id="{1F66D306-446C-44F0-B037-7887681AC97F}"/>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01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231</xdr:row>
      <xdr:rowOff>581025</xdr:rowOff>
    </xdr:from>
    <xdr:to>
      <xdr:col>16</xdr:col>
      <xdr:colOff>609600</xdr:colOff>
      <xdr:row>231</xdr:row>
      <xdr:rowOff>581025</xdr:rowOff>
    </xdr:to>
    <xdr:pic>
      <xdr:nvPicPr>
        <xdr:cNvPr id="415" name="Kép 10">
          <a:extLst>
            <a:ext uri="{FF2B5EF4-FFF2-40B4-BE49-F238E27FC236}">
              <a16:creationId xmlns:a16="http://schemas.microsoft.com/office/drawing/2014/main" id="{D68E7A22-F5AF-4415-B9F1-67DE4CAC2CC6}"/>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01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231</xdr:row>
      <xdr:rowOff>581025</xdr:rowOff>
    </xdr:from>
    <xdr:to>
      <xdr:col>16</xdr:col>
      <xdr:colOff>609600</xdr:colOff>
      <xdr:row>231</xdr:row>
      <xdr:rowOff>581025</xdr:rowOff>
    </xdr:to>
    <xdr:pic>
      <xdr:nvPicPr>
        <xdr:cNvPr id="416" name="Kép 10">
          <a:extLst>
            <a:ext uri="{FF2B5EF4-FFF2-40B4-BE49-F238E27FC236}">
              <a16:creationId xmlns:a16="http://schemas.microsoft.com/office/drawing/2014/main" id="{9A81B8E8-9D96-4872-B677-79E9D912D4A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01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231</xdr:row>
      <xdr:rowOff>581025</xdr:rowOff>
    </xdr:from>
    <xdr:ext cx="514350" cy="0"/>
    <xdr:pic>
      <xdr:nvPicPr>
        <xdr:cNvPr id="417" name="Kép 10">
          <a:extLst>
            <a:ext uri="{FF2B5EF4-FFF2-40B4-BE49-F238E27FC236}">
              <a16:creationId xmlns:a16="http://schemas.microsoft.com/office/drawing/2014/main" id="{B63C39D1-445B-4AB0-8CB9-FC0A6B0BF0E6}"/>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01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231</xdr:row>
      <xdr:rowOff>581025</xdr:rowOff>
    </xdr:from>
    <xdr:ext cx="514350" cy="0"/>
    <xdr:pic>
      <xdr:nvPicPr>
        <xdr:cNvPr id="418" name="Kép 417">
          <a:extLst>
            <a:ext uri="{FF2B5EF4-FFF2-40B4-BE49-F238E27FC236}">
              <a16:creationId xmlns:a16="http://schemas.microsoft.com/office/drawing/2014/main" id="{1E5B08ED-8FBA-4423-B6C7-90BC5F555281}"/>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01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231</xdr:row>
      <xdr:rowOff>581025</xdr:rowOff>
    </xdr:from>
    <xdr:ext cx="514350" cy="0"/>
    <xdr:pic>
      <xdr:nvPicPr>
        <xdr:cNvPr id="419" name="Kép 10">
          <a:extLst>
            <a:ext uri="{FF2B5EF4-FFF2-40B4-BE49-F238E27FC236}">
              <a16:creationId xmlns:a16="http://schemas.microsoft.com/office/drawing/2014/main" id="{4D48750F-8B22-4B7D-B3BA-8DF95870B03A}"/>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01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231</xdr:row>
      <xdr:rowOff>581025</xdr:rowOff>
    </xdr:from>
    <xdr:ext cx="514350" cy="0"/>
    <xdr:pic>
      <xdr:nvPicPr>
        <xdr:cNvPr id="420" name="Kép 419">
          <a:extLst>
            <a:ext uri="{FF2B5EF4-FFF2-40B4-BE49-F238E27FC236}">
              <a16:creationId xmlns:a16="http://schemas.microsoft.com/office/drawing/2014/main" id="{10555BE7-39BD-448A-A70C-E7FB7945E3AC}"/>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0001250"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24</xdr:col>
      <xdr:colOff>95250</xdr:colOff>
      <xdr:row>231</xdr:row>
      <xdr:rowOff>581025</xdr:rowOff>
    </xdr:from>
    <xdr:to>
      <xdr:col>24</xdr:col>
      <xdr:colOff>609600</xdr:colOff>
      <xdr:row>231</xdr:row>
      <xdr:rowOff>581025</xdr:rowOff>
    </xdr:to>
    <xdr:pic>
      <xdr:nvPicPr>
        <xdr:cNvPr id="423" name="Kép 10">
          <a:extLst>
            <a:ext uri="{FF2B5EF4-FFF2-40B4-BE49-F238E27FC236}">
              <a16:creationId xmlns:a16="http://schemas.microsoft.com/office/drawing/2014/main" id="{B0E05DC1-DB0D-4FAB-AEA5-C2CBF06F8E1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967857"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231</xdr:row>
      <xdr:rowOff>581025</xdr:rowOff>
    </xdr:from>
    <xdr:to>
      <xdr:col>24</xdr:col>
      <xdr:colOff>609600</xdr:colOff>
      <xdr:row>231</xdr:row>
      <xdr:rowOff>581025</xdr:rowOff>
    </xdr:to>
    <xdr:pic>
      <xdr:nvPicPr>
        <xdr:cNvPr id="424" name="Kép 423">
          <a:extLst>
            <a:ext uri="{FF2B5EF4-FFF2-40B4-BE49-F238E27FC236}">
              <a16:creationId xmlns:a16="http://schemas.microsoft.com/office/drawing/2014/main" id="{4DF95ACB-C12F-4E57-BC68-2B8F54C5D3AE}"/>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967857"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231</xdr:row>
      <xdr:rowOff>581025</xdr:rowOff>
    </xdr:from>
    <xdr:to>
      <xdr:col>24</xdr:col>
      <xdr:colOff>609600</xdr:colOff>
      <xdr:row>231</xdr:row>
      <xdr:rowOff>581025</xdr:rowOff>
    </xdr:to>
    <xdr:pic>
      <xdr:nvPicPr>
        <xdr:cNvPr id="425" name="Kép 10">
          <a:extLst>
            <a:ext uri="{FF2B5EF4-FFF2-40B4-BE49-F238E27FC236}">
              <a16:creationId xmlns:a16="http://schemas.microsoft.com/office/drawing/2014/main" id="{D03FC9B4-9E12-4B96-8F8C-DC4EC7A9F4EE}"/>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967857"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231</xdr:row>
      <xdr:rowOff>581025</xdr:rowOff>
    </xdr:from>
    <xdr:to>
      <xdr:col>24</xdr:col>
      <xdr:colOff>609600</xdr:colOff>
      <xdr:row>231</xdr:row>
      <xdr:rowOff>581025</xdr:rowOff>
    </xdr:to>
    <xdr:pic>
      <xdr:nvPicPr>
        <xdr:cNvPr id="426" name="Kép 10">
          <a:extLst>
            <a:ext uri="{FF2B5EF4-FFF2-40B4-BE49-F238E27FC236}">
              <a16:creationId xmlns:a16="http://schemas.microsoft.com/office/drawing/2014/main" id="{61962F13-9A29-4036-9C2C-3E4DFFEF5335}"/>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967857"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231</xdr:row>
      <xdr:rowOff>581025</xdr:rowOff>
    </xdr:from>
    <xdr:ext cx="514350" cy="0"/>
    <xdr:pic>
      <xdr:nvPicPr>
        <xdr:cNvPr id="427" name="Kép 10">
          <a:extLst>
            <a:ext uri="{FF2B5EF4-FFF2-40B4-BE49-F238E27FC236}">
              <a16:creationId xmlns:a16="http://schemas.microsoft.com/office/drawing/2014/main" id="{694444E2-8CFA-4DCE-988B-F1A32DA92CC8}"/>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967857"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231</xdr:row>
      <xdr:rowOff>581025</xdr:rowOff>
    </xdr:from>
    <xdr:ext cx="514350" cy="0"/>
    <xdr:pic>
      <xdr:nvPicPr>
        <xdr:cNvPr id="428" name="Kép 427">
          <a:extLst>
            <a:ext uri="{FF2B5EF4-FFF2-40B4-BE49-F238E27FC236}">
              <a16:creationId xmlns:a16="http://schemas.microsoft.com/office/drawing/2014/main" id="{DA9A67D0-190F-4155-BFD7-77C8EF2FE109}"/>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967857"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231</xdr:row>
      <xdr:rowOff>581025</xdr:rowOff>
    </xdr:from>
    <xdr:ext cx="514350" cy="0"/>
    <xdr:pic>
      <xdr:nvPicPr>
        <xdr:cNvPr id="429" name="Kép 10">
          <a:extLst>
            <a:ext uri="{FF2B5EF4-FFF2-40B4-BE49-F238E27FC236}">
              <a16:creationId xmlns:a16="http://schemas.microsoft.com/office/drawing/2014/main" id="{F5BFB071-EDF9-435C-B602-CD1DF7993CA8}"/>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967857"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231</xdr:row>
      <xdr:rowOff>581025</xdr:rowOff>
    </xdr:from>
    <xdr:ext cx="514350" cy="0"/>
    <xdr:pic>
      <xdr:nvPicPr>
        <xdr:cNvPr id="430" name="Kép 429">
          <a:extLst>
            <a:ext uri="{FF2B5EF4-FFF2-40B4-BE49-F238E27FC236}">
              <a16:creationId xmlns:a16="http://schemas.microsoft.com/office/drawing/2014/main" id="{2EC608AA-3E94-4E63-92F6-6A9260F43C68}"/>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967857" y="51271714"/>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10</xdr:col>
      <xdr:colOff>54426</xdr:colOff>
      <xdr:row>424</xdr:row>
      <xdr:rowOff>105486</xdr:rowOff>
    </xdr:from>
    <xdr:to>
      <xdr:col>14</xdr:col>
      <xdr:colOff>484796</xdr:colOff>
      <xdr:row>433</xdr:row>
      <xdr:rowOff>187777</xdr:rowOff>
    </xdr:to>
    <xdr:pic>
      <xdr:nvPicPr>
        <xdr:cNvPr id="446" name="Kép 445">
          <a:extLst>
            <a:ext uri="{FF2B5EF4-FFF2-40B4-BE49-F238E27FC236}">
              <a16:creationId xmlns:a16="http://schemas.microsoft.com/office/drawing/2014/main" id="{91CF08CA-0BFB-4C4E-B875-DCF491FB152A}"/>
            </a:ext>
          </a:extLst>
        </xdr:cNvPr>
        <xdr:cNvPicPr>
          <a:picLocks noChangeAspect="1" noChangeArrowheads="1"/>
        </xdr:cNvPicPr>
      </xdr:nvPicPr>
      <xdr:blipFill rotWithShape="1">
        <a:blip xmlns:r="http://schemas.openxmlformats.org/officeDocument/2006/relationships" r:embed="rId165" cstate="print">
          <a:extLst>
            <a:ext uri="{28A0092B-C50C-407E-A947-70E740481C1C}">
              <a14:useLocalDpi xmlns:a14="http://schemas.microsoft.com/office/drawing/2010/main" val="0"/>
            </a:ext>
          </a:extLst>
        </a:blip>
        <a:srcRect l="17300" r="17300"/>
        <a:stretch/>
      </xdr:blipFill>
      <xdr:spPr bwMode="auto">
        <a:xfrm>
          <a:off x="7878533" y="102893843"/>
          <a:ext cx="1809752" cy="27765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176894</xdr:colOff>
      <xdr:row>158</xdr:row>
      <xdr:rowOff>108857</xdr:rowOff>
    </xdr:from>
    <xdr:to>
      <xdr:col>6</xdr:col>
      <xdr:colOff>377996</xdr:colOff>
      <xdr:row>159</xdr:row>
      <xdr:rowOff>113842</xdr:rowOff>
    </xdr:to>
    <xdr:pic>
      <xdr:nvPicPr>
        <xdr:cNvPr id="449" name="Kép 448">
          <a:extLst>
            <a:ext uri="{FF2B5EF4-FFF2-40B4-BE49-F238E27FC236}">
              <a16:creationId xmlns:a16="http://schemas.microsoft.com/office/drawing/2014/main" id="{C2C9DD30-1B08-45EF-BE6F-CD1DFC3E1D31}"/>
            </a:ext>
          </a:extLst>
        </xdr:cNvPr>
        <xdr:cNvPicPr>
          <a:picLocks noChangeAspect="1"/>
        </xdr:cNvPicPr>
      </xdr:nvPicPr>
      <xdr:blipFill>
        <a:blip xmlns:r="http://schemas.openxmlformats.org/officeDocument/2006/relationships" r:embed="rId166"/>
        <a:stretch>
          <a:fillRect/>
        </a:stretch>
      </xdr:blipFill>
      <xdr:spPr>
        <a:xfrm>
          <a:off x="176894" y="10091057"/>
          <a:ext cx="4456104" cy="1528985"/>
        </a:xfrm>
        <a:prstGeom prst="rect">
          <a:avLst/>
        </a:prstGeom>
      </xdr:spPr>
    </xdr:pic>
    <xdr:clientData/>
  </xdr:twoCellAnchor>
  <xdr:twoCellAnchor editAs="oneCell">
    <xdr:from>
      <xdr:col>16</xdr:col>
      <xdr:colOff>98651</xdr:colOff>
      <xdr:row>439</xdr:row>
      <xdr:rowOff>195602</xdr:rowOff>
    </xdr:from>
    <xdr:to>
      <xdr:col>16</xdr:col>
      <xdr:colOff>1941616</xdr:colOff>
      <xdr:row>446</xdr:row>
      <xdr:rowOff>231524</xdr:rowOff>
    </xdr:to>
    <xdr:pic>
      <xdr:nvPicPr>
        <xdr:cNvPr id="33" name="Kép 32">
          <a:extLst>
            <a:ext uri="{FF2B5EF4-FFF2-40B4-BE49-F238E27FC236}">
              <a16:creationId xmlns:a16="http://schemas.microsoft.com/office/drawing/2014/main" id="{E3C1CA4D-66AB-42AD-80FD-020A0ABD337E}"/>
            </a:ext>
          </a:extLst>
        </xdr:cNvPr>
        <xdr:cNvPicPr>
          <a:picLocks noChangeAspect="1"/>
        </xdr:cNvPicPr>
      </xdr:nvPicPr>
      <xdr:blipFill rotWithShape="1">
        <a:blip xmlns:r="http://schemas.openxmlformats.org/officeDocument/2006/relationships" r:embed="rId167" cstate="print">
          <a:extLst>
            <a:ext uri="{28A0092B-C50C-407E-A947-70E740481C1C}">
              <a14:useLocalDpi xmlns:a14="http://schemas.microsoft.com/office/drawing/2010/main" val="0"/>
            </a:ext>
          </a:extLst>
        </a:blip>
        <a:srcRect r="12752"/>
        <a:stretch/>
      </xdr:blipFill>
      <xdr:spPr>
        <a:xfrm>
          <a:off x="10040370" y="103922852"/>
          <a:ext cx="1842965" cy="2099514"/>
        </a:xfrm>
        <a:prstGeom prst="rect">
          <a:avLst/>
        </a:prstGeom>
      </xdr:spPr>
    </xdr:pic>
    <xdr:clientData/>
  </xdr:twoCellAnchor>
  <xdr:oneCellAnchor>
    <xdr:from>
      <xdr:col>13</xdr:col>
      <xdr:colOff>202873</xdr:colOff>
      <xdr:row>15</xdr:row>
      <xdr:rowOff>1450373</xdr:rowOff>
    </xdr:from>
    <xdr:ext cx="875445" cy="278399"/>
    <xdr:pic>
      <xdr:nvPicPr>
        <xdr:cNvPr id="4" name="Kép 3">
          <a:extLst>
            <a:ext uri="{FF2B5EF4-FFF2-40B4-BE49-F238E27FC236}">
              <a16:creationId xmlns:a16="http://schemas.microsoft.com/office/drawing/2014/main" id="{7817AF15-D02B-981F-40D9-E71553F8575A}"/>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8846811" y="4915092"/>
          <a:ext cx="875445" cy="278399"/>
        </a:xfrm>
        <a:prstGeom prst="rect">
          <a:avLst/>
        </a:prstGeom>
      </xdr:spPr>
    </xdr:pic>
    <xdr:clientData/>
  </xdr:oneCellAnchor>
  <xdr:oneCellAnchor>
    <xdr:from>
      <xdr:col>21</xdr:col>
      <xdr:colOff>262405</xdr:colOff>
      <xdr:row>15</xdr:row>
      <xdr:rowOff>1509904</xdr:rowOff>
    </xdr:from>
    <xdr:ext cx="875445" cy="278399"/>
    <xdr:pic>
      <xdr:nvPicPr>
        <xdr:cNvPr id="32" name="Kép 31">
          <a:extLst>
            <a:ext uri="{FF2B5EF4-FFF2-40B4-BE49-F238E27FC236}">
              <a16:creationId xmlns:a16="http://schemas.microsoft.com/office/drawing/2014/main" id="{49940D89-4FB6-2AB4-4FEE-20BE230E5BBA}"/>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3895061" y="4974623"/>
          <a:ext cx="875445" cy="278399"/>
        </a:xfrm>
        <a:prstGeom prst="rect">
          <a:avLst/>
        </a:prstGeom>
      </xdr:spPr>
    </xdr:pic>
    <xdr:clientData/>
  </xdr:oneCellAnchor>
  <xdr:oneCellAnchor>
    <xdr:from>
      <xdr:col>29</xdr:col>
      <xdr:colOff>202874</xdr:colOff>
      <xdr:row>15</xdr:row>
      <xdr:rowOff>1462279</xdr:rowOff>
    </xdr:from>
    <xdr:ext cx="875445" cy="278399"/>
    <xdr:pic>
      <xdr:nvPicPr>
        <xdr:cNvPr id="34" name="Kép 33">
          <a:extLst>
            <a:ext uri="{FF2B5EF4-FFF2-40B4-BE49-F238E27FC236}">
              <a16:creationId xmlns:a16="http://schemas.microsoft.com/office/drawing/2014/main" id="{851CC378-8CF4-1C79-2311-DD703B9E65D8}"/>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8824249" y="4926998"/>
          <a:ext cx="875445" cy="278399"/>
        </a:xfrm>
        <a:prstGeom prst="rect">
          <a:avLst/>
        </a:prstGeom>
      </xdr:spPr>
    </xdr:pic>
    <xdr:clientData/>
  </xdr:oneCellAnchor>
  <xdr:oneCellAnchor>
    <xdr:from>
      <xdr:col>5</xdr:col>
      <xdr:colOff>274311</xdr:colOff>
      <xdr:row>31</xdr:row>
      <xdr:rowOff>1450372</xdr:rowOff>
    </xdr:from>
    <xdr:ext cx="875445" cy="278399"/>
    <xdr:pic>
      <xdr:nvPicPr>
        <xdr:cNvPr id="35" name="Kép 34">
          <a:extLst>
            <a:ext uri="{FF2B5EF4-FFF2-40B4-BE49-F238E27FC236}">
              <a16:creationId xmlns:a16="http://schemas.microsoft.com/office/drawing/2014/main" id="{930554ED-E650-40BF-A9BB-99DE34D04D11}"/>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929530" y="9808560"/>
          <a:ext cx="875445" cy="278399"/>
        </a:xfrm>
        <a:prstGeom prst="rect">
          <a:avLst/>
        </a:prstGeom>
      </xdr:spPr>
    </xdr:pic>
    <xdr:clientData/>
  </xdr:oneCellAnchor>
  <xdr:oneCellAnchor>
    <xdr:from>
      <xdr:col>29</xdr:col>
      <xdr:colOff>250499</xdr:colOff>
      <xdr:row>31</xdr:row>
      <xdr:rowOff>1474185</xdr:rowOff>
    </xdr:from>
    <xdr:ext cx="875445" cy="278399"/>
    <xdr:pic>
      <xdr:nvPicPr>
        <xdr:cNvPr id="37" name="Kép 36">
          <a:extLst>
            <a:ext uri="{FF2B5EF4-FFF2-40B4-BE49-F238E27FC236}">
              <a16:creationId xmlns:a16="http://schemas.microsoft.com/office/drawing/2014/main" id="{0095941E-5CA6-CAFE-963F-81A9905C698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8871874" y="9832373"/>
          <a:ext cx="875445" cy="278399"/>
        </a:xfrm>
        <a:prstGeom prst="rect">
          <a:avLst/>
        </a:prstGeom>
      </xdr:spPr>
    </xdr:pic>
    <xdr:clientData/>
  </xdr:oneCellAnchor>
  <xdr:oneCellAnchor>
    <xdr:from>
      <xdr:col>5</xdr:col>
      <xdr:colOff>190968</xdr:colOff>
      <xdr:row>47</xdr:row>
      <xdr:rowOff>1414654</xdr:rowOff>
    </xdr:from>
    <xdr:ext cx="875445" cy="278399"/>
    <xdr:pic>
      <xdr:nvPicPr>
        <xdr:cNvPr id="38" name="Kép 37">
          <a:extLst>
            <a:ext uri="{FF2B5EF4-FFF2-40B4-BE49-F238E27FC236}">
              <a16:creationId xmlns:a16="http://schemas.microsoft.com/office/drawing/2014/main" id="{B8566C91-60CC-8FE5-69DD-7743B597A651}"/>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846187" y="14678217"/>
          <a:ext cx="875445" cy="278399"/>
        </a:xfrm>
        <a:prstGeom prst="rect">
          <a:avLst/>
        </a:prstGeom>
      </xdr:spPr>
    </xdr:pic>
    <xdr:clientData/>
  </xdr:oneCellAnchor>
  <xdr:twoCellAnchor editAs="oneCell">
    <xdr:from>
      <xdr:col>24</xdr:col>
      <xdr:colOff>1122730</xdr:colOff>
      <xdr:row>35</xdr:row>
      <xdr:rowOff>202409</xdr:rowOff>
    </xdr:from>
    <xdr:to>
      <xdr:col>24</xdr:col>
      <xdr:colOff>2065794</xdr:colOff>
      <xdr:row>41</xdr:row>
      <xdr:rowOff>41913</xdr:rowOff>
    </xdr:to>
    <xdr:pic>
      <xdr:nvPicPr>
        <xdr:cNvPr id="39" name="Kép 38">
          <a:extLst>
            <a:ext uri="{FF2B5EF4-FFF2-40B4-BE49-F238E27FC236}">
              <a16:creationId xmlns:a16="http://schemas.microsoft.com/office/drawing/2014/main" id="{9759E8A7-4FA0-FCA4-59DB-88034C4BCE7E}"/>
            </a:ext>
          </a:extLst>
        </xdr:cNvPr>
        <xdr:cNvPicPr>
          <a:picLocks noChangeAspect="1"/>
        </xdr:cNvPicPr>
      </xdr:nvPicPr>
      <xdr:blipFill>
        <a:blip xmlns:r="http://schemas.openxmlformats.org/officeDocument/2006/relationships" r:embed="rId168"/>
        <a:stretch>
          <a:fillRect/>
        </a:stretch>
      </xdr:blipFill>
      <xdr:spPr>
        <a:xfrm>
          <a:off x="19160699" y="10894222"/>
          <a:ext cx="948779" cy="1416844"/>
        </a:xfrm>
        <a:prstGeom prst="rect">
          <a:avLst/>
        </a:prstGeom>
      </xdr:spPr>
    </xdr:pic>
    <xdr:clientData/>
  </xdr:twoCellAnchor>
  <xdr:oneCellAnchor>
    <xdr:from>
      <xdr:col>21</xdr:col>
      <xdr:colOff>240638</xdr:colOff>
      <xdr:row>63</xdr:row>
      <xdr:rowOff>1496009</xdr:rowOff>
    </xdr:from>
    <xdr:ext cx="879964" cy="278402"/>
    <xdr:pic>
      <xdr:nvPicPr>
        <xdr:cNvPr id="40" name="Kép 39">
          <a:extLst>
            <a:ext uri="{FF2B5EF4-FFF2-40B4-BE49-F238E27FC236}">
              <a16:creationId xmlns:a16="http://schemas.microsoft.com/office/drawing/2014/main" id="{A2905593-97C3-3372-26EC-72D1E06D2072}"/>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3873294" y="19664947"/>
          <a:ext cx="879964" cy="278402"/>
        </a:xfrm>
        <a:prstGeom prst="rect">
          <a:avLst/>
        </a:prstGeom>
      </xdr:spPr>
    </xdr:pic>
    <xdr:clientData/>
  </xdr:oneCellAnchor>
  <xdr:oneCellAnchor>
    <xdr:from>
      <xdr:col>29</xdr:col>
      <xdr:colOff>300169</xdr:colOff>
      <xdr:row>63</xdr:row>
      <xdr:rowOff>1198352</xdr:rowOff>
    </xdr:from>
    <xdr:ext cx="879964" cy="278402"/>
    <xdr:pic>
      <xdr:nvPicPr>
        <xdr:cNvPr id="41" name="Kép 40">
          <a:extLst>
            <a:ext uri="{FF2B5EF4-FFF2-40B4-BE49-F238E27FC236}">
              <a16:creationId xmlns:a16="http://schemas.microsoft.com/office/drawing/2014/main" id="{0EA3098B-E2B7-F5C0-C806-35B3B599670D}"/>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8921544" y="19367290"/>
          <a:ext cx="879964" cy="278402"/>
        </a:xfrm>
        <a:prstGeom prst="rect">
          <a:avLst/>
        </a:prstGeom>
      </xdr:spPr>
    </xdr:pic>
    <xdr:clientData/>
  </xdr:oneCellAnchor>
  <xdr:oneCellAnchor>
    <xdr:from>
      <xdr:col>29</xdr:col>
      <xdr:colOff>241785</xdr:colOff>
      <xdr:row>95</xdr:row>
      <xdr:rowOff>1481428</xdr:rowOff>
    </xdr:from>
    <xdr:ext cx="879965" cy="278396"/>
    <xdr:pic>
      <xdr:nvPicPr>
        <xdr:cNvPr id="42" name="Kép 41">
          <a:extLst>
            <a:ext uri="{FF2B5EF4-FFF2-40B4-BE49-F238E27FC236}">
              <a16:creationId xmlns:a16="http://schemas.microsoft.com/office/drawing/2014/main" id="{2FBB11F8-82CA-2C77-229F-E7184AD9E0F6}"/>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8863160" y="29234897"/>
          <a:ext cx="879965" cy="278396"/>
        </a:xfrm>
        <a:prstGeom prst="rect">
          <a:avLst/>
        </a:prstGeom>
      </xdr:spPr>
    </xdr:pic>
    <xdr:clientData/>
  </xdr:oneCellAnchor>
  <xdr:twoCellAnchor editAs="oneCell">
    <xdr:from>
      <xdr:col>8</xdr:col>
      <xdr:colOff>928689</xdr:colOff>
      <xdr:row>238</xdr:row>
      <xdr:rowOff>250031</xdr:rowOff>
    </xdr:from>
    <xdr:to>
      <xdr:col>8</xdr:col>
      <xdr:colOff>2053271</xdr:colOff>
      <xdr:row>244</xdr:row>
      <xdr:rowOff>82167</xdr:rowOff>
    </xdr:to>
    <xdr:pic>
      <xdr:nvPicPr>
        <xdr:cNvPr id="43" name="Kép 42">
          <a:extLst>
            <a:ext uri="{FF2B5EF4-FFF2-40B4-BE49-F238E27FC236}">
              <a16:creationId xmlns:a16="http://schemas.microsoft.com/office/drawing/2014/main" id="{8DC860E0-C462-07D6-9988-B9D19AA449A8}"/>
            </a:ext>
          </a:extLst>
        </xdr:cNvPr>
        <xdr:cNvPicPr>
          <a:picLocks noChangeAspect="1"/>
        </xdr:cNvPicPr>
      </xdr:nvPicPr>
      <xdr:blipFill>
        <a:blip xmlns:r="http://schemas.openxmlformats.org/officeDocument/2006/relationships" r:embed="rId169"/>
        <a:stretch>
          <a:fillRect/>
        </a:stretch>
      </xdr:blipFill>
      <xdr:spPr>
        <a:xfrm>
          <a:off x="5881689" y="49815750"/>
          <a:ext cx="1124582" cy="1409476"/>
        </a:xfrm>
        <a:prstGeom prst="rect">
          <a:avLst/>
        </a:prstGeom>
      </xdr:spPr>
    </xdr:pic>
    <xdr:clientData/>
  </xdr:twoCellAnchor>
  <xdr:twoCellAnchor editAs="oneCell">
    <xdr:from>
      <xdr:col>24</xdr:col>
      <xdr:colOff>95250</xdr:colOff>
      <xdr:row>317</xdr:row>
      <xdr:rowOff>123732</xdr:rowOff>
    </xdr:from>
    <xdr:to>
      <xdr:col>24</xdr:col>
      <xdr:colOff>1628774</xdr:colOff>
      <xdr:row>322</xdr:row>
      <xdr:rowOff>117487</xdr:rowOff>
    </xdr:to>
    <xdr:pic>
      <xdr:nvPicPr>
        <xdr:cNvPr id="44" name="Kép 43">
          <a:extLst>
            <a:ext uri="{FF2B5EF4-FFF2-40B4-BE49-F238E27FC236}">
              <a16:creationId xmlns:a16="http://schemas.microsoft.com/office/drawing/2014/main" id="{D1E8F93A-8D84-FBBE-2827-96EA4C4F7432}"/>
            </a:ext>
          </a:extLst>
        </xdr:cNvPr>
        <xdr:cNvPicPr>
          <a:picLocks noChangeAspect="1"/>
        </xdr:cNvPicPr>
      </xdr:nvPicPr>
      <xdr:blipFill>
        <a:blip xmlns:r="http://schemas.openxmlformats.org/officeDocument/2006/relationships" r:embed="rId170"/>
        <a:stretch>
          <a:fillRect/>
        </a:stretch>
      </xdr:blipFill>
      <xdr:spPr>
        <a:xfrm>
          <a:off x="15025688" y="73882951"/>
          <a:ext cx="1523999" cy="2214032"/>
        </a:xfrm>
        <a:prstGeom prst="rect">
          <a:avLst/>
        </a:prstGeom>
      </xdr:spPr>
    </xdr:pic>
    <xdr:clientData/>
  </xdr:twoCellAnchor>
  <xdr:oneCellAnchor>
    <xdr:from>
      <xdr:col>24</xdr:col>
      <xdr:colOff>935538</xdr:colOff>
      <xdr:row>312</xdr:row>
      <xdr:rowOff>40144</xdr:rowOff>
    </xdr:from>
    <xdr:ext cx="1127641" cy="1352888"/>
    <xdr:pic>
      <xdr:nvPicPr>
        <xdr:cNvPr id="362" name="Kép 361">
          <a:extLst>
            <a:ext uri="{FF2B5EF4-FFF2-40B4-BE49-F238E27FC236}">
              <a16:creationId xmlns:a16="http://schemas.microsoft.com/office/drawing/2014/main" id="{12636CB9-CDA4-40D3-A0E7-ECF031FDDC89}"/>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15865976" y="72680175"/>
          <a:ext cx="1127641" cy="1352888"/>
        </a:xfrm>
        <a:prstGeom prst="rect">
          <a:avLst/>
        </a:prstGeom>
      </xdr:spPr>
    </xdr:pic>
    <xdr:clientData fLocksWithSheet="0"/>
  </xdr:oneCellAnchor>
  <xdr:oneCellAnchor>
    <xdr:from>
      <xdr:col>29</xdr:col>
      <xdr:colOff>177006</xdr:colOff>
      <xdr:row>321</xdr:row>
      <xdr:rowOff>1430338</xdr:rowOff>
    </xdr:from>
    <xdr:ext cx="875450" cy="278396"/>
    <xdr:pic>
      <xdr:nvPicPr>
        <xdr:cNvPr id="45" name="Kép 44">
          <a:extLst>
            <a:ext uri="{FF2B5EF4-FFF2-40B4-BE49-F238E27FC236}">
              <a16:creationId xmlns:a16="http://schemas.microsoft.com/office/drawing/2014/main" id="{B04AE53A-3EE7-0DB9-292E-706D86D572B6}"/>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8798381" y="75880119"/>
          <a:ext cx="875450" cy="278396"/>
        </a:xfrm>
        <a:prstGeom prst="rect">
          <a:avLst/>
        </a:prstGeom>
      </xdr:spPr>
    </xdr:pic>
    <xdr:clientData/>
  </xdr:oneCellAnchor>
  <xdr:oneCellAnchor>
    <xdr:from>
      <xdr:col>21</xdr:col>
      <xdr:colOff>260350</xdr:colOff>
      <xdr:row>321</xdr:row>
      <xdr:rowOff>1442244</xdr:rowOff>
    </xdr:from>
    <xdr:ext cx="875450" cy="278396"/>
    <xdr:pic>
      <xdr:nvPicPr>
        <xdr:cNvPr id="46" name="Kép 45">
          <a:extLst>
            <a:ext uri="{FF2B5EF4-FFF2-40B4-BE49-F238E27FC236}">
              <a16:creationId xmlns:a16="http://schemas.microsoft.com/office/drawing/2014/main" id="{D4C42B13-7912-8023-283A-7605AAFDFF4B}"/>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3893006" y="75892025"/>
          <a:ext cx="875450" cy="278396"/>
        </a:xfrm>
        <a:prstGeom prst="rect">
          <a:avLst/>
        </a:prstGeom>
      </xdr:spPr>
    </xdr:pic>
    <xdr:clientData/>
  </xdr:oneCellAnchor>
  <xdr:oneCellAnchor>
    <xdr:from>
      <xdr:col>5</xdr:col>
      <xdr:colOff>177006</xdr:colOff>
      <xdr:row>335</xdr:row>
      <xdr:rowOff>1442244</xdr:rowOff>
    </xdr:from>
    <xdr:ext cx="875450" cy="278396"/>
    <xdr:pic>
      <xdr:nvPicPr>
        <xdr:cNvPr id="47" name="Kép 46">
          <a:extLst>
            <a:ext uri="{FF2B5EF4-FFF2-40B4-BE49-F238E27FC236}">
              <a16:creationId xmlns:a16="http://schemas.microsoft.com/office/drawing/2014/main" id="{9BD2D235-039D-696C-6039-8DBFEF454E44}"/>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832225" y="80297338"/>
          <a:ext cx="875450" cy="278396"/>
        </a:xfrm>
        <a:prstGeom prst="rect">
          <a:avLst/>
        </a:prstGeom>
      </xdr:spPr>
    </xdr:pic>
    <xdr:clientData/>
  </xdr:oneCellAnchor>
  <xdr:oneCellAnchor>
    <xdr:from>
      <xdr:col>13</xdr:col>
      <xdr:colOff>248443</xdr:colOff>
      <xdr:row>335</xdr:row>
      <xdr:rowOff>1442244</xdr:rowOff>
    </xdr:from>
    <xdr:ext cx="875450" cy="278396"/>
    <xdr:pic>
      <xdr:nvPicPr>
        <xdr:cNvPr id="48" name="Kép 47">
          <a:extLst>
            <a:ext uri="{FF2B5EF4-FFF2-40B4-BE49-F238E27FC236}">
              <a16:creationId xmlns:a16="http://schemas.microsoft.com/office/drawing/2014/main" id="{22C048F7-49D3-32A9-424B-07DD5EEDAA2B}"/>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8892381" y="80297338"/>
          <a:ext cx="875450" cy="278396"/>
        </a:xfrm>
        <a:prstGeom prst="rect">
          <a:avLst/>
        </a:prstGeom>
      </xdr:spPr>
    </xdr:pic>
    <xdr:clientData/>
  </xdr:oneCellAnchor>
  <xdr:oneCellAnchor>
    <xdr:from>
      <xdr:col>8</xdr:col>
      <xdr:colOff>95250</xdr:colOff>
      <xdr:row>349</xdr:row>
      <xdr:rowOff>581025</xdr:rowOff>
    </xdr:from>
    <xdr:ext cx="514350" cy="0"/>
    <xdr:pic>
      <xdr:nvPicPr>
        <xdr:cNvPr id="49" name="Kép 10">
          <a:extLst>
            <a:ext uri="{FF2B5EF4-FFF2-40B4-BE49-F238E27FC236}">
              <a16:creationId xmlns:a16="http://schemas.microsoft.com/office/drawing/2014/main" id="{2B95DD74-0485-4D15-B273-DE043761BEDD}"/>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8384143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349</xdr:row>
      <xdr:rowOff>581025</xdr:rowOff>
    </xdr:from>
    <xdr:ext cx="514350" cy="0"/>
    <xdr:pic>
      <xdr:nvPicPr>
        <xdr:cNvPr id="50" name="Kép 10">
          <a:extLst>
            <a:ext uri="{FF2B5EF4-FFF2-40B4-BE49-F238E27FC236}">
              <a16:creationId xmlns:a16="http://schemas.microsoft.com/office/drawing/2014/main" id="{752FBF76-22B8-4C22-90D2-0C28E83216A4}"/>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8384143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77108</xdr:colOff>
      <xdr:row>344</xdr:row>
      <xdr:rowOff>154782</xdr:rowOff>
    </xdr:from>
    <xdr:ext cx="1946953" cy="1234106"/>
    <xdr:pic>
      <xdr:nvPicPr>
        <xdr:cNvPr id="51" name="Kép 50" descr="http://configurator.ompchairs.com/files/cache/a/5/300x171_1336124339.JPG">
          <a:extLst>
            <a:ext uri="{FF2B5EF4-FFF2-40B4-BE49-F238E27FC236}">
              <a16:creationId xmlns:a16="http://schemas.microsoft.com/office/drawing/2014/main" id="{CF8F682D-021D-4DB7-8F11-6744FE7D0C61}"/>
            </a:ext>
          </a:extLst>
        </xdr:cNvPr>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554" t="9734" r="17119" b="7079"/>
        <a:stretch/>
      </xdr:blipFill>
      <xdr:spPr bwMode="auto">
        <a:xfrm>
          <a:off x="5030108" y="82557938"/>
          <a:ext cx="1946953" cy="1234106"/>
        </a:xfrm>
        <a:prstGeom prst="rect">
          <a:avLst/>
        </a:prstGeom>
        <a:noFill/>
        <a:ln>
          <a:noFill/>
        </a:ln>
      </xdr:spPr>
    </xdr:pic>
    <xdr:clientData fLocksWithSheet="0"/>
  </xdr:oneCellAnchor>
  <xdr:oneCellAnchor>
    <xdr:from>
      <xdr:col>13</xdr:col>
      <xdr:colOff>277503</xdr:colOff>
      <xdr:row>349</xdr:row>
      <xdr:rowOff>1491632</xdr:rowOff>
    </xdr:from>
    <xdr:ext cx="875452" cy="278402"/>
    <xdr:pic>
      <xdr:nvPicPr>
        <xdr:cNvPr id="52" name="Kép 51">
          <a:extLst>
            <a:ext uri="{FF2B5EF4-FFF2-40B4-BE49-F238E27FC236}">
              <a16:creationId xmlns:a16="http://schemas.microsoft.com/office/drawing/2014/main" id="{0E12011A-345F-43A8-9DCE-7CFFA740FBE8}"/>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932722" y="84752038"/>
          <a:ext cx="875452" cy="278402"/>
        </a:xfrm>
        <a:prstGeom prst="rect">
          <a:avLst/>
        </a:prstGeom>
      </xdr:spPr>
    </xdr:pic>
    <xdr:clientData/>
  </xdr:oneCellAnchor>
  <xdr:oneCellAnchor>
    <xdr:from>
      <xdr:col>9</xdr:col>
      <xdr:colOff>590550</xdr:colOff>
      <xdr:row>341</xdr:row>
      <xdr:rowOff>57150</xdr:rowOff>
    </xdr:from>
    <xdr:ext cx="2044578" cy="428761"/>
    <xdr:pic>
      <xdr:nvPicPr>
        <xdr:cNvPr id="53" name="Kép 52">
          <a:extLst>
            <a:ext uri="{FF2B5EF4-FFF2-40B4-BE49-F238E27FC236}">
              <a16:creationId xmlns:a16="http://schemas.microsoft.com/office/drawing/2014/main" id="{81D0B309-94C5-4097-8270-9232112FAD4A}"/>
            </a:ext>
          </a:extLst>
        </xdr:cNvPr>
        <xdr:cNvPicPr>
          <a:picLocks noChangeAspect="1"/>
        </xdr:cNvPicPr>
      </xdr:nvPicPr>
      <xdr:blipFill>
        <a:blip xmlns:r="http://schemas.openxmlformats.org/officeDocument/2006/relationships" r:embed="rId82"/>
        <a:stretch>
          <a:fillRect/>
        </a:stretch>
      </xdr:blipFill>
      <xdr:spPr>
        <a:xfrm>
          <a:off x="2709863" y="81769744"/>
          <a:ext cx="2044578" cy="428761"/>
        </a:xfrm>
        <a:prstGeom prst="rect">
          <a:avLst/>
        </a:prstGeom>
      </xdr:spPr>
    </xdr:pic>
    <xdr:clientData/>
  </xdr:oneCellAnchor>
  <xdr:oneCellAnchor>
    <xdr:from>
      <xdr:col>21</xdr:col>
      <xdr:colOff>250032</xdr:colOff>
      <xdr:row>392</xdr:row>
      <xdr:rowOff>1476375</xdr:rowOff>
    </xdr:from>
    <xdr:ext cx="865263" cy="277645"/>
    <xdr:pic>
      <xdr:nvPicPr>
        <xdr:cNvPr id="54" name="Kép 53">
          <a:extLst>
            <a:ext uri="{FF2B5EF4-FFF2-40B4-BE49-F238E27FC236}">
              <a16:creationId xmlns:a16="http://schemas.microsoft.com/office/drawing/2014/main" id="{CF097316-47E5-4CA7-B515-BC4555F3AFED}"/>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3882688" y="98214656"/>
          <a:ext cx="865263" cy="277645"/>
        </a:xfrm>
        <a:prstGeom prst="rect">
          <a:avLst/>
        </a:prstGeom>
      </xdr:spPr>
    </xdr:pic>
    <xdr:clientData/>
  </xdr:oneCellAnchor>
  <xdr:oneCellAnchor>
    <xdr:from>
      <xdr:col>13</xdr:col>
      <xdr:colOff>226665</xdr:colOff>
      <xdr:row>475</xdr:row>
      <xdr:rowOff>1628397</xdr:rowOff>
    </xdr:from>
    <xdr:ext cx="879962" cy="278402"/>
    <xdr:pic>
      <xdr:nvPicPr>
        <xdr:cNvPr id="55" name="Kép 54">
          <a:extLst>
            <a:ext uri="{FF2B5EF4-FFF2-40B4-BE49-F238E27FC236}">
              <a16:creationId xmlns:a16="http://schemas.microsoft.com/office/drawing/2014/main" id="{63F1426C-EFAD-B546-2806-28355260D75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8870603" y="111427835"/>
          <a:ext cx="879962" cy="278402"/>
        </a:xfrm>
        <a:prstGeom prst="rect">
          <a:avLst/>
        </a:prstGeom>
      </xdr:spPr>
    </xdr:pic>
    <xdr:clientData/>
  </xdr:oneCellAnchor>
  <xdr:oneCellAnchor>
    <xdr:from>
      <xdr:col>21</xdr:col>
      <xdr:colOff>247425</xdr:colOff>
      <xdr:row>488</xdr:row>
      <xdr:rowOff>1641860</xdr:rowOff>
    </xdr:from>
    <xdr:ext cx="875449" cy="288554"/>
    <xdr:pic>
      <xdr:nvPicPr>
        <xdr:cNvPr id="56" name="Kép 55">
          <a:extLst>
            <a:ext uri="{FF2B5EF4-FFF2-40B4-BE49-F238E27FC236}">
              <a16:creationId xmlns:a16="http://schemas.microsoft.com/office/drawing/2014/main" id="{AF68F142-E110-41E3-81BD-92F0DD9C3A68}"/>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924075" y="110331635"/>
          <a:ext cx="875449" cy="288554"/>
        </a:xfrm>
        <a:prstGeom prst="rect">
          <a:avLst/>
        </a:prstGeom>
      </xdr:spPr>
    </xdr:pic>
    <xdr:clientData/>
  </xdr:oneCellAnchor>
  <xdr:twoCellAnchor editAs="oneCell">
    <xdr:from>
      <xdr:col>16</xdr:col>
      <xdr:colOff>130629</xdr:colOff>
      <xdr:row>479</xdr:row>
      <xdr:rowOff>174172</xdr:rowOff>
    </xdr:from>
    <xdr:to>
      <xdr:col>16</xdr:col>
      <xdr:colOff>1897146</xdr:colOff>
      <xdr:row>488</xdr:row>
      <xdr:rowOff>1405350</xdr:rowOff>
    </xdr:to>
    <xdr:pic>
      <xdr:nvPicPr>
        <xdr:cNvPr id="57" name="Kép 56">
          <a:extLst>
            <a:ext uri="{FF2B5EF4-FFF2-40B4-BE49-F238E27FC236}">
              <a16:creationId xmlns:a16="http://schemas.microsoft.com/office/drawing/2014/main" id="{E6825964-DFD2-4067-B534-78D9242CF780}"/>
            </a:ext>
          </a:extLst>
        </xdr:cNvPr>
        <xdr:cNvPicPr>
          <a:picLocks noChangeAspect="1"/>
        </xdr:cNvPicPr>
      </xdr:nvPicPr>
      <xdr:blipFill rotWithShape="1">
        <a:blip xmlns:r="http://schemas.openxmlformats.org/officeDocument/2006/relationships" r:embed="rId172">
          <a:extLst>
            <a:ext uri="{28A0092B-C50C-407E-A947-70E740481C1C}">
              <a14:useLocalDpi xmlns:a14="http://schemas.microsoft.com/office/drawing/2010/main" val="0"/>
            </a:ext>
          </a:extLst>
        </a:blip>
        <a:srcRect l="23315" r="19086"/>
        <a:stretch/>
      </xdr:blipFill>
      <xdr:spPr>
        <a:xfrm>
          <a:off x="130629" y="107025622"/>
          <a:ext cx="1758897" cy="3065692"/>
        </a:xfrm>
        <a:prstGeom prst="rect">
          <a:avLst/>
        </a:prstGeom>
      </xdr:spPr>
    </xdr:pic>
    <xdr:clientData/>
  </xdr:twoCellAnchor>
  <xdr:oneCellAnchor>
    <xdr:from>
      <xdr:col>8</xdr:col>
      <xdr:colOff>95250</xdr:colOff>
      <xdr:row>340</xdr:row>
      <xdr:rowOff>71438</xdr:rowOff>
    </xdr:from>
    <xdr:ext cx="609600" cy="607722"/>
    <xdr:pic>
      <xdr:nvPicPr>
        <xdr:cNvPr id="58" name="Kép 57">
          <a:extLst>
            <a:ext uri="{FF2B5EF4-FFF2-40B4-BE49-F238E27FC236}">
              <a16:creationId xmlns:a16="http://schemas.microsoft.com/office/drawing/2014/main" id="{9E3EA6A5-3480-43ED-AFD7-7C66A51C3BD9}"/>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5048250" y="81522094"/>
          <a:ext cx="609600" cy="607722"/>
        </a:xfrm>
        <a:prstGeom prst="rect">
          <a:avLst/>
        </a:prstGeom>
      </xdr:spPr>
    </xdr:pic>
    <xdr:clientData/>
  </xdr:oneCellAnchor>
  <xdr:twoCellAnchor editAs="oneCell">
    <xdr:from>
      <xdr:col>18</xdr:col>
      <xdr:colOff>142875</xdr:colOff>
      <xdr:row>439</xdr:row>
      <xdr:rowOff>226219</xdr:rowOff>
    </xdr:from>
    <xdr:to>
      <xdr:col>22</xdr:col>
      <xdr:colOff>410938</xdr:colOff>
      <xdr:row>447</xdr:row>
      <xdr:rowOff>114059</xdr:rowOff>
    </xdr:to>
    <xdr:pic>
      <xdr:nvPicPr>
        <xdr:cNvPr id="60" name="Kép 59">
          <a:extLst>
            <a:ext uri="{FF2B5EF4-FFF2-40B4-BE49-F238E27FC236}">
              <a16:creationId xmlns:a16="http://schemas.microsoft.com/office/drawing/2014/main" id="{7DB3EEF3-A4CC-FAD5-3BB1-F5D8D2426E09}"/>
            </a:ext>
          </a:extLst>
        </xdr:cNvPr>
        <xdr:cNvPicPr>
          <a:picLocks noChangeAspect="1"/>
        </xdr:cNvPicPr>
      </xdr:nvPicPr>
      <xdr:blipFill>
        <a:blip xmlns:r="http://schemas.openxmlformats.org/officeDocument/2006/relationships" r:embed="rId173"/>
        <a:stretch>
          <a:fillRect/>
        </a:stretch>
      </xdr:blipFill>
      <xdr:spPr>
        <a:xfrm>
          <a:off x="12989719" y="103953469"/>
          <a:ext cx="1667285" cy="2245279"/>
        </a:xfrm>
        <a:prstGeom prst="rect">
          <a:avLst/>
        </a:prstGeom>
      </xdr:spPr>
    </xdr:pic>
    <xdr:clientData/>
  </xdr:twoCellAnchor>
  <xdr:oneCellAnchor>
    <xdr:from>
      <xdr:col>29</xdr:col>
      <xdr:colOff>101710</xdr:colOff>
      <xdr:row>158</xdr:row>
      <xdr:rowOff>1414354</xdr:rowOff>
    </xdr:from>
    <xdr:ext cx="879967" cy="269361"/>
    <xdr:pic>
      <xdr:nvPicPr>
        <xdr:cNvPr id="63" name="Kép 62">
          <a:extLst>
            <a:ext uri="{FF2B5EF4-FFF2-40B4-BE49-F238E27FC236}">
              <a16:creationId xmlns:a16="http://schemas.microsoft.com/office/drawing/2014/main" id="{0A52C8F4-393D-44BC-9C7E-3AA5B10406D2}"/>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8723085" y="44300667"/>
          <a:ext cx="879967" cy="269361"/>
        </a:xfrm>
        <a:prstGeom prst="rect">
          <a:avLst/>
        </a:prstGeom>
      </xdr:spPr>
    </xdr:pic>
    <xdr:clientData/>
  </xdr:oneCellAnchor>
  <xdr:twoCellAnchor editAs="oneCell">
    <xdr:from>
      <xdr:col>24</xdr:col>
      <xdr:colOff>83345</xdr:colOff>
      <xdr:row>151</xdr:row>
      <xdr:rowOff>142875</xdr:rowOff>
    </xdr:from>
    <xdr:to>
      <xdr:col>24</xdr:col>
      <xdr:colOff>2025924</xdr:colOff>
      <xdr:row>158</xdr:row>
      <xdr:rowOff>835340</xdr:rowOff>
    </xdr:to>
    <xdr:pic>
      <xdr:nvPicPr>
        <xdr:cNvPr id="198" name="Kép 197">
          <a:extLst>
            <a:ext uri="{FF2B5EF4-FFF2-40B4-BE49-F238E27FC236}">
              <a16:creationId xmlns:a16="http://schemas.microsoft.com/office/drawing/2014/main" id="{A617BF23-63E0-389E-8DE4-33B447981465}"/>
            </a:ext>
          </a:extLst>
        </xdr:cNvPr>
        <xdr:cNvPicPr>
          <a:picLocks noChangeAspect="1"/>
        </xdr:cNvPicPr>
      </xdr:nvPicPr>
      <xdr:blipFill>
        <a:blip xmlns:r="http://schemas.openxmlformats.org/officeDocument/2006/relationships" r:embed="rId174"/>
        <a:stretch>
          <a:fillRect/>
        </a:stretch>
      </xdr:blipFill>
      <xdr:spPr>
        <a:xfrm>
          <a:off x="15013783" y="41290875"/>
          <a:ext cx="1948294" cy="2428873"/>
        </a:xfrm>
        <a:prstGeom prst="rect">
          <a:avLst/>
        </a:prstGeom>
      </xdr:spPr>
    </xdr:pic>
    <xdr:clientData/>
  </xdr:twoCellAnchor>
  <xdr:twoCellAnchor editAs="oneCell">
    <xdr:from>
      <xdr:col>24</xdr:col>
      <xdr:colOff>47624</xdr:colOff>
      <xdr:row>438</xdr:row>
      <xdr:rowOff>71437</xdr:rowOff>
    </xdr:from>
    <xdr:to>
      <xdr:col>30</xdr:col>
      <xdr:colOff>578712</xdr:colOff>
      <xdr:row>447</xdr:row>
      <xdr:rowOff>186405</xdr:rowOff>
    </xdr:to>
    <xdr:pic>
      <xdr:nvPicPr>
        <xdr:cNvPr id="36" name="Kép 35">
          <a:extLst>
            <a:ext uri="{FF2B5EF4-FFF2-40B4-BE49-F238E27FC236}">
              <a16:creationId xmlns:a16="http://schemas.microsoft.com/office/drawing/2014/main" id="{2289A5F7-65C4-482D-92D8-1743378C8AB4}"/>
            </a:ext>
          </a:extLst>
        </xdr:cNvPr>
        <xdr:cNvPicPr>
          <a:picLocks noChangeAspect="1"/>
        </xdr:cNvPicPr>
      </xdr:nvPicPr>
      <xdr:blipFill>
        <a:blip xmlns:r="http://schemas.openxmlformats.org/officeDocument/2006/relationships" r:embed="rId175"/>
        <a:stretch>
          <a:fillRect/>
        </a:stretch>
      </xdr:blipFill>
      <xdr:spPr>
        <a:xfrm>
          <a:off x="14978062" y="103501031"/>
          <a:ext cx="4824229" cy="2768158"/>
        </a:xfrm>
        <a:prstGeom prst="rect">
          <a:avLst/>
        </a:prstGeom>
      </xdr:spPr>
    </xdr:pic>
    <xdr:clientData/>
  </xdr:twoCellAnchor>
  <xdr:twoCellAnchor>
    <xdr:from>
      <xdr:col>0</xdr:col>
      <xdr:colOff>95250</xdr:colOff>
      <xdr:row>231</xdr:row>
      <xdr:rowOff>581025</xdr:rowOff>
    </xdr:from>
    <xdr:to>
      <xdr:col>0</xdr:col>
      <xdr:colOff>609600</xdr:colOff>
      <xdr:row>231</xdr:row>
      <xdr:rowOff>581025</xdr:rowOff>
    </xdr:to>
    <xdr:pic>
      <xdr:nvPicPr>
        <xdr:cNvPr id="454" name="Kép 10">
          <a:extLst>
            <a:ext uri="{FF2B5EF4-FFF2-40B4-BE49-F238E27FC236}">
              <a16:creationId xmlns:a16="http://schemas.microsoft.com/office/drawing/2014/main" id="{7B9B585A-524D-478E-B4AE-CFFD498AEDBC}"/>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464661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231</xdr:row>
      <xdr:rowOff>581025</xdr:rowOff>
    </xdr:from>
    <xdr:to>
      <xdr:col>0</xdr:col>
      <xdr:colOff>609600</xdr:colOff>
      <xdr:row>231</xdr:row>
      <xdr:rowOff>581025</xdr:rowOff>
    </xdr:to>
    <xdr:pic>
      <xdr:nvPicPr>
        <xdr:cNvPr id="455" name="Kép 454">
          <a:extLst>
            <a:ext uri="{FF2B5EF4-FFF2-40B4-BE49-F238E27FC236}">
              <a16:creationId xmlns:a16="http://schemas.microsoft.com/office/drawing/2014/main" id="{70582404-A678-4034-95E8-E70503DCE8F2}"/>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464661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231</xdr:row>
      <xdr:rowOff>581025</xdr:rowOff>
    </xdr:from>
    <xdr:to>
      <xdr:col>0</xdr:col>
      <xdr:colOff>609600</xdr:colOff>
      <xdr:row>231</xdr:row>
      <xdr:rowOff>581025</xdr:rowOff>
    </xdr:to>
    <xdr:pic>
      <xdr:nvPicPr>
        <xdr:cNvPr id="456" name="Kép 10">
          <a:extLst>
            <a:ext uri="{FF2B5EF4-FFF2-40B4-BE49-F238E27FC236}">
              <a16:creationId xmlns:a16="http://schemas.microsoft.com/office/drawing/2014/main" id="{A3964046-DFBA-4229-83E9-A732F4C313A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464661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231</xdr:row>
      <xdr:rowOff>581025</xdr:rowOff>
    </xdr:from>
    <xdr:to>
      <xdr:col>0</xdr:col>
      <xdr:colOff>609600</xdr:colOff>
      <xdr:row>231</xdr:row>
      <xdr:rowOff>581025</xdr:rowOff>
    </xdr:to>
    <xdr:pic>
      <xdr:nvPicPr>
        <xdr:cNvPr id="457" name="Kép 10">
          <a:extLst>
            <a:ext uri="{FF2B5EF4-FFF2-40B4-BE49-F238E27FC236}">
              <a16:creationId xmlns:a16="http://schemas.microsoft.com/office/drawing/2014/main" id="{800A5854-A96C-4159-835C-E68717BBFFD3}"/>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464661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231</xdr:row>
      <xdr:rowOff>581025</xdr:rowOff>
    </xdr:from>
    <xdr:ext cx="514350" cy="0"/>
    <xdr:pic>
      <xdr:nvPicPr>
        <xdr:cNvPr id="458" name="Kép 10">
          <a:extLst>
            <a:ext uri="{FF2B5EF4-FFF2-40B4-BE49-F238E27FC236}">
              <a16:creationId xmlns:a16="http://schemas.microsoft.com/office/drawing/2014/main" id="{0B51FADC-C042-40A9-8FD2-E056AECA37E4}"/>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464661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231</xdr:row>
      <xdr:rowOff>581025</xdr:rowOff>
    </xdr:from>
    <xdr:ext cx="514350" cy="0"/>
    <xdr:pic>
      <xdr:nvPicPr>
        <xdr:cNvPr id="459" name="Kép 458">
          <a:extLst>
            <a:ext uri="{FF2B5EF4-FFF2-40B4-BE49-F238E27FC236}">
              <a16:creationId xmlns:a16="http://schemas.microsoft.com/office/drawing/2014/main" id="{3CC4FF2F-7E81-4AFE-9F12-39E33FB13EDF}"/>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464661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231</xdr:row>
      <xdr:rowOff>581025</xdr:rowOff>
    </xdr:from>
    <xdr:ext cx="514350" cy="0"/>
    <xdr:pic>
      <xdr:nvPicPr>
        <xdr:cNvPr id="460" name="Kép 10">
          <a:extLst>
            <a:ext uri="{FF2B5EF4-FFF2-40B4-BE49-F238E27FC236}">
              <a16:creationId xmlns:a16="http://schemas.microsoft.com/office/drawing/2014/main" id="{4D382233-7F89-4B19-9F8A-5175CBA27555}"/>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464661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231</xdr:row>
      <xdr:rowOff>581025</xdr:rowOff>
    </xdr:from>
    <xdr:ext cx="514350" cy="0"/>
    <xdr:pic>
      <xdr:nvPicPr>
        <xdr:cNvPr id="461" name="Kép 460">
          <a:extLst>
            <a:ext uri="{FF2B5EF4-FFF2-40B4-BE49-F238E27FC236}">
              <a16:creationId xmlns:a16="http://schemas.microsoft.com/office/drawing/2014/main" id="{B80C6F39-6B72-4A53-8708-D5BB6D589C53}"/>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95250" y="464661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0</xdr:col>
      <xdr:colOff>304271</xdr:colOff>
      <xdr:row>222</xdr:row>
      <xdr:rowOff>52916</xdr:rowOff>
    </xdr:from>
    <xdr:to>
      <xdr:col>0</xdr:col>
      <xdr:colOff>1854073</xdr:colOff>
      <xdr:row>232</xdr:row>
      <xdr:rowOff>317382</xdr:rowOff>
    </xdr:to>
    <xdr:pic>
      <xdr:nvPicPr>
        <xdr:cNvPr id="464" name="Kép 463">
          <a:extLst>
            <a:ext uri="{FF2B5EF4-FFF2-40B4-BE49-F238E27FC236}">
              <a16:creationId xmlns:a16="http://schemas.microsoft.com/office/drawing/2014/main" id="{49797620-02AE-4962-8E1A-88ED9865548A}"/>
            </a:ext>
          </a:extLst>
        </xdr:cNvPr>
        <xdr:cNvPicPr>
          <a:picLocks noChangeAspect="1"/>
        </xdr:cNvPicPr>
      </xdr:nvPicPr>
      <xdr:blipFill>
        <a:blip xmlns:r="http://schemas.openxmlformats.org/officeDocument/2006/relationships" r:embed="rId176"/>
        <a:stretch>
          <a:fillRect/>
        </a:stretch>
      </xdr:blipFill>
      <xdr:spPr>
        <a:xfrm>
          <a:off x="304271" y="47823437"/>
          <a:ext cx="1549802" cy="2116549"/>
        </a:xfrm>
        <a:prstGeom prst="rect">
          <a:avLst/>
        </a:prstGeom>
      </xdr:spPr>
    </xdr:pic>
    <xdr:clientData/>
  </xdr:twoCellAnchor>
  <xdr:oneCellAnchor>
    <xdr:from>
      <xdr:col>0</xdr:col>
      <xdr:colOff>381001</xdr:colOff>
      <xdr:row>451</xdr:row>
      <xdr:rowOff>239890</xdr:rowOff>
    </xdr:from>
    <xdr:ext cx="1323555" cy="2441222"/>
    <xdr:pic>
      <xdr:nvPicPr>
        <xdr:cNvPr id="59" name="Kép 58">
          <a:extLst>
            <a:ext uri="{FF2B5EF4-FFF2-40B4-BE49-F238E27FC236}">
              <a16:creationId xmlns:a16="http://schemas.microsoft.com/office/drawing/2014/main" id="{E391E7CA-9FDE-4E8C-B479-4490B17B3477}"/>
            </a:ext>
          </a:extLst>
        </xdr:cNvPr>
        <xdr:cNvPicPr>
          <a:picLocks noChangeAspect="1"/>
        </xdr:cNvPicPr>
      </xdr:nvPicPr>
      <xdr:blipFill>
        <a:blip xmlns:r="http://schemas.openxmlformats.org/officeDocument/2006/relationships" r:embed="rId177"/>
        <a:stretch>
          <a:fillRect/>
        </a:stretch>
      </xdr:blipFill>
      <xdr:spPr>
        <a:xfrm>
          <a:off x="381001" y="108570890"/>
          <a:ext cx="1323555" cy="2441222"/>
        </a:xfrm>
        <a:prstGeom prst="rect">
          <a:avLst/>
        </a:prstGeom>
      </xdr:spPr>
    </xdr:pic>
    <xdr:clientData/>
  </xdr:oneCellAnchor>
  <xdr:twoCellAnchor editAs="oneCell">
    <xdr:from>
      <xdr:col>25</xdr:col>
      <xdr:colOff>69272</xdr:colOff>
      <xdr:row>148</xdr:row>
      <xdr:rowOff>39584</xdr:rowOff>
    </xdr:from>
    <xdr:to>
      <xdr:col>30</xdr:col>
      <xdr:colOff>506011</xdr:colOff>
      <xdr:row>149</xdr:row>
      <xdr:rowOff>197923</xdr:rowOff>
    </xdr:to>
    <xdr:pic>
      <xdr:nvPicPr>
        <xdr:cNvPr id="61" name="Kép 60">
          <a:extLst>
            <a:ext uri="{FF2B5EF4-FFF2-40B4-BE49-F238E27FC236}">
              <a16:creationId xmlns:a16="http://schemas.microsoft.com/office/drawing/2014/main" id="{086A33B4-A75C-C8EF-A961-0EDCDAC5920E}"/>
            </a:ext>
          </a:extLst>
        </xdr:cNvPr>
        <xdr:cNvPicPr>
          <a:picLocks noChangeAspect="1"/>
        </xdr:cNvPicPr>
      </xdr:nvPicPr>
      <xdr:blipFill rotWithShape="1">
        <a:blip xmlns:r="http://schemas.openxmlformats.org/officeDocument/2006/relationships" r:embed="rId178"/>
        <a:srcRect l="6731" t="31819" r="14253" b="20453"/>
        <a:stretch/>
      </xdr:blipFill>
      <xdr:spPr>
        <a:xfrm>
          <a:off x="17565584" y="39247948"/>
          <a:ext cx="2671948" cy="415637"/>
        </a:xfrm>
        <a:prstGeom prst="rect">
          <a:avLst/>
        </a:prstGeom>
      </xdr:spPr>
    </xdr:pic>
    <xdr:clientData/>
  </xdr:twoCellAnchor>
  <xdr:twoCellAnchor editAs="oneCell">
    <xdr:from>
      <xdr:col>0</xdr:col>
      <xdr:colOff>476250</xdr:colOff>
      <xdr:row>354</xdr:row>
      <xdr:rowOff>133351</xdr:rowOff>
    </xdr:from>
    <xdr:to>
      <xdr:col>0</xdr:col>
      <xdr:colOff>1691908</xdr:colOff>
      <xdr:row>361</xdr:row>
      <xdr:rowOff>485776</xdr:rowOff>
    </xdr:to>
    <xdr:pic>
      <xdr:nvPicPr>
        <xdr:cNvPr id="466" name="Kép 465">
          <a:extLst>
            <a:ext uri="{FF2B5EF4-FFF2-40B4-BE49-F238E27FC236}">
              <a16:creationId xmlns:a16="http://schemas.microsoft.com/office/drawing/2014/main" id="{8D4CD45F-D60F-6A0B-F467-F7AC88451EBC}"/>
            </a:ext>
          </a:extLst>
        </xdr:cNvPr>
        <xdr:cNvPicPr>
          <a:picLocks noChangeAspect="1"/>
        </xdr:cNvPicPr>
      </xdr:nvPicPr>
      <xdr:blipFill>
        <a:blip xmlns:r="http://schemas.openxmlformats.org/officeDocument/2006/relationships" r:embed="rId179"/>
        <a:stretch>
          <a:fillRect/>
        </a:stretch>
      </xdr:blipFill>
      <xdr:spPr>
        <a:xfrm>
          <a:off x="476250" y="88115776"/>
          <a:ext cx="1215658" cy="1581150"/>
        </a:xfrm>
        <a:prstGeom prst="rect">
          <a:avLst/>
        </a:prstGeom>
      </xdr:spPr>
    </xdr:pic>
    <xdr:clientData/>
  </xdr:twoCellAnchor>
  <xdr:twoCellAnchor editAs="oneCell">
    <xdr:from>
      <xdr:col>24</xdr:col>
      <xdr:colOff>71820</xdr:colOff>
      <xdr:row>387</xdr:row>
      <xdr:rowOff>49372</xdr:rowOff>
    </xdr:from>
    <xdr:to>
      <xdr:col>24</xdr:col>
      <xdr:colOff>1994138</xdr:colOff>
      <xdr:row>393</xdr:row>
      <xdr:rowOff>233390</xdr:rowOff>
    </xdr:to>
    <xdr:pic>
      <xdr:nvPicPr>
        <xdr:cNvPr id="467" name="图片 6">
          <a:extLst>
            <a:ext uri="{FF2B5EF4-FFF2-40B4-BE49-F238E27FC236}">
              <a16:creationId xmlns:a16="http://schemas.microsoft.com/office/drawing/2014/main" id="{268A02BA-5155-405C-B9D0-B72B278C575A}"/>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15031673" y="97529343"/>
          <a:ext cx="1922318" cy="2526047"/>
        </a:xfrm>
        <a:prstGeom prst="rect">
          <a:avLst/>
        </a:prstGeom>
      </xdr:spPr>
    </xdr:pic>
    <xdr:clientData/>
  </xdr:twoCellAnchor>
  <xdr:twoCellAnchor editAs="oneCell">
    <xdr:from>
      <xdr:col>24</xdr:col>
      <xdr:colOff>1064559</xdr:colOff>
      <xdr:row>382</xdr:row>
      <xdr:rowOff>8659</xdr:rowOff>
    </xdr:from>
    <xdr:to>
      <xdr:col>24</xdr:col>
      <xdr:colOff>1981159</xdr:colOff>
      <xdr:row>387</xdr:row>
      <xdr:rowOff>38153</xdr:rowOff>
    </xdr:to>
    <xdr:pic>
      <xdr:nvPicPr>
        <xdr:cNvPr id="468" name="图片 9">
          <a:extLst>
            <a:ext uri="{FF2B5EF4-FFF2-40B4-BE49-F238E27FC236}">
              <a16:creationId xmlns:a16="http://schemas.microsoft.com/office/drawing/2014/main" id="{D7BECBAD-BD44-46C1-BBF9-08E8B947D6FB}"/>
            </a:ext>
          </a:extLst>
        </xdr:cNvPr>
        <xdr:cNvPicPr>
          <a:picLocks noChangeAspect="1"/>
        </xdr:cNvPicPr>
      </xdr:nvPicPr>
      <xdr:blipFill rotWithShape="1">
        <a:blip xmlns:r="http://schemas.openxmlformats.org/officeDocument/2006/relationships" r:embed="rId181" cstate="print">
          <a:extLst>
            <a:ext uri="{28A0092B-C50C-407E-A947-70E740481C1C}">
              <a14:useLocalDpi xmlns:a14="http://schemas.microsoft.com/office/drawing/2010/main" val="0"/>
            </a:ext>
          </a:extLst>
        </a:blip>
        <a:srcRect l="13128" t="13560" r="10618" b="6241"/>
        <a:stretch/>
      </xdr:blipFill>
      <xdr:spPr bwMode="auto">
        <a:xfrm>
          <a:off x="16024412" y="96300806"/>
          <a:ext cx="916600" cy="1217318"/>
        </a:xfrm>
        <a:prstGeom prst="rect">
          <a:avLst/>
        </a:prstGeom>
      </xdr:spPr>
    </xdr:pic>
    <xdr:clientData/>
  </xdr:twoCellAnchor>
  <xdr:oneCellAnchor>
    <xdr:from>
      <xdr:col>5</xdr:col>
      <xdr:colOff>222892</xdr:colOff>
      <xdr:row>418</xdr:row>
      <xdr:rowOff>1587560</xdr:rowOff>
    </xdr:from>
    <xdr:ext cx="875450" cy="278399"/>
    <xdr:pic>
      <xdr:nvPicPr>
        <xdr:cNvPr id="469" name="Kép 468">
          <a:extLst>
            <a:ext uri="{FF2B5EF4-FFF2-40B4-BE49-F238E27FC236}">
              <a16:creationId xmlns:a16="http://schemas.microsoft.com/office/drawing/2014/main" id="{58BC8171-7FC8-444D-A79D-8014425D833A}"/>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876010" y="104009325"/>
          <a:ext cx="875450" cy="278399"/>
        </a:xfrm>
        <a:prstGeom prst="rect">
          <a:avLst/>
        </a:prstGeom>
      </xdr:spPr>
    </xdr:pic>
    <xdr:clientData/>
  </xdr:oneCellAnchor>
  <xdr:twoCellAnchor editAs="oneCell">
    <xdr:from>
      <xdr:col>0</xdr:col>
      <xdr:colOff>117231</xdr:colOff>
      <xdr:row>411</xdr:row>
      <xdr:rowOff>106836</xdr:rowOff>
    </xdr:from>
    <xdr:to>
      <xdr:col>0</xdr:col>
      <xdr:colOff>988158</xdr:colOff>
      <xdr:row>417</xdr:row>
      <xdr:rowOff>22975</xdr:rowOff>
    </xdr:to>
    <xdr:pic>
      <xdr:nvPicPr>
        <xdr:cNvPr id="470" name="Picture 10">
          <a:extLst>
            <a:ext uri="{FF2B5EF4-FFF2-40B4-BE49-F238E27FC236}">
              <a16:creationId xmlns:a16="http://schemas.microsoft.com/office/drawing/2014/main" id="{0EAF0623-817D-441F-861F-5533723682F6}"/>
            </a:ext>
          </a:extLst>
        </xdr:cNvPr>
        <xdr:cNvPicPr>
          <a:picLocks noChangeAspect="1"/>
        </xdr:cNvPicPr>
      </xdr:nvPicPr>
      <xdr:blipFill rotWithShape="1">
        <a:blip xmlns:r="http://schemas.openxmlformats.org/officeDocument/2006/relationships" r:embed="rId182" cstate="print">
          <a:extLst>
            <a:ext uri="{28A0092B-C50C-407E-A947-70E740481C1C}">
              <a14:useLocalDpi xmlns:a14="http://schemas.microsoft.com/office/drawing/2010/main" val="0"/>
            </a:ext>
          </a:extLst>
        </a:blip>
        <a:srcRect l="19445" t="17329" r="10985" b="17235"/>
        <a:stretch/>
      </xdr:blipFill>
      <xdr:spPr>
        <a:xfrm>
          <a:off x="117231" y="925986"/>
          <a:ext cx="870927" cy="1078189"/>
        </a:xfrm>
        <a:prstGeom prst="rect">
          <a:avLst/>
        </a:prstGeom>
      </xdr:spPr>
    </xdr:pic>
    <xdr:clientData/>
  </xdr:twoCellAnchor>
  <xdr:twoCellAnchor editAs="oneCell">
    <xdr:from>
      <xdr:col>0</xdr:col>
      <xdr:colOff>58615</xdr:colOff>
      <xdr:row>414</xdr:row>
      <xdr:rowOff>183169</xdr:rowOff>
    </xdr:from>
    <xdr:to>
      <xdr:col>0</xdr:col>
      <xdr:colOff>1996098</xdr:colOff>
      <xdr:row>419</xdr:row>
      <xdr:rowOff>217607</xdr:rowOff>
    </xdr:to>
    <xdr:pic>
      <xdr:nvPicPr>
        <xdr:cNvPr id="471" name="Picture 9">
          <a:extLst>
            <a:ext uri="{FF2B5EF4-FFF2-40B4-BE49-F238E27FC236}">
              <a16:creationId xmlns:a16="http://schemas.microsoft.com/office/drawing/2014/main" id="{EE853A26-907A-4D2F-B176-2FE16B15CEC7}"/>
            </a:ext>
          </a:extLst>
        </xdr:cNvPr>
        <xdr:cNvPicPr>
          <a:picLocks noChangeAspect="1"/>
        </xdr:cNvPicPr>
      </xdr:nvPicPr>
      <xdr:blipFill rotWithShape="1">
        <a:blip xmlns:r="http://schemas.openxmlformats.org/officeDocument/2006/relationships" r:embed="rId183" cstate="print">
          <a:extLst>
            <a:ext uri="{28A0092B-C50C-407E-A947-70E740481C1C}">
              <a14:useLocalDpi xmlns:a14="http://schemas.microsoft.com/office/drawing/2010/main" val="0"/>
            </a:ext>
          </a:extLst>
        </a:blip>
        <a:srcRect l="19769" t="17033" r="9942" b="17033"/>
        <a:stretch/>
      </xdr:blipFill>
      <xdr:spPr>
        <a:xfrm>
          <a:off x="58615" y="1640494"/>
          <a:ext cx="1937483" cy="2406163"/>
        </a:xfrm>
        <a:prstGeom prst="rect">
          <a:avLst/>
        </a:prstGeom>
      </xdr:spPr>
    </xdr:pic>
    <xdr:clientData/>
  </xdr:twoCellAnchor>
  <xdr:twoCellAnchor editAs="oneCell">
    <xdr:from>
      <xdr:col>0</xdr:col>
      <xdr:colOff>1150328</xdr:colOff>
      <xdr:row>411</xdr:row>
      <xdr:rowOff>117232</xdr:rowOff>
    </xdr:from>
    <xdr:to>
      <xdr:col>0</xdr:col>
      <xdr:colOff>1939636</xdr:colOff>
      <xdr:row>417</xdr:row>
      <xdr:rowOff>40298</xdr:rowOff>
    </xdr:to>
    <xdr:pic>
      <xdr:nvPicPr>
        <xdr:cNvPr id="472" name="Picture 11">
          <a:extLst>
            <a:ext uri="{FF2B5EF4-FFF2-40B4-BE49-F238E27FC236}">
              <a16:creationId xmlns:a16="http://schemas.microsoft.com/office/drawing/2014/main" id="{80C30B43-FA00-4EEE-A194-23A81085C2D0}"/>
            </a:ext>
          </a:extLst>
        </xdr:cNvPr>
        <xdr:cNvPicPr>
          <a:picLocks noChangeAspect="1"/>
        </xdr:cNvPicPr>
      </xdr:nvPicPr>
      <xdr:blipFill rotWithShape="1">
        <a:blip xmlns:r="http://schemas.openxmlformats.org/officeDocument/2006/relationships" r:embed="rId184" cstate="print">
          <a:extLst>
            <a:ext uri="{28A0092B-C50C-407E-A947-70E740481C1C}">
              <a14:useLocalDpi xmlns:a14="http://schemas.microsoft.com/office/drawing/2010/main" val="0"/>
            </a:ext>
          </a:extLst>
        </a:blip>
        <a:srcRect l="25979" t="17979" r="11959" b="17252"/>
        <a:stretch/>
      </xdr:blipFill>
      <xdr:spPr>
        <a:xfrm>
          <a:off x="1150328" y="936382"/>
          <a:ext cx="789308" cy="1085116"/>
        </a:xfrm>
        <a:prstGeom prst="rect">
          <a:avLst/>
        </a:prstGeom>
      </xdr:spPr>
    </xdr:pic>
    <xdr:clientData/>
  </xdr:twoCellAnchor>
  <xdr:oneCellAnchor>
    <xdr:from>
      <xdr:col>13</xdr:col>
      <xdr:colOff>223754</xdr:colOff>
      <xdr:row>418</xdr:row>
      <xdr:rowOff>1608508</xdr:rowOff>
    </xdr:from>
    <xdr:ext cx="875450" cy="278399"/>
    <xdr:pic>
      <xdr:nvPicPr>
        <xdr:cNvPr id="473" name="Kép 472">
          <a:extLst>
            <a:ext uri="{FF2B5EF4-FFF2-40B4-BE49-F238E27FC236}">
              <a16:creationId xmlns:a16="http://schemas.microsoft.com/office/drawing/2014/main" id="{9DDD49D9-0ACE-4620-908D-E8EF47D8EAB8}"/>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8874695" y="104030273"/>
          <a:ext cx="875450" cy="278399"/>
        </a:xfrm>
        <a:prstGeom prst="rect">
          <a:avLst/>
        </a:prstGeom>
      </xdr:spPr>
    </xdr:pic>
    <xdr:clientData/>
  </xdr:oneCellAnchor>
  <xdr:twoCellAnchor editAs="oneCell">
    <xdr:from>
      <xdr:col>8</xdr:col>
      <xdr:colOff>1021581</xdr:colOff>
      <xdr:row>410</xdr:row>
      <xdr:rowOff>256441</xdr:rowOff>
    </xdr:from>
    <xdr:to>
      <xdr:col>8</xdr:col>
      <xdr:colOff>1996179</xdr:colOff>
      <xdr:row>417</xdr:row>
      <xdr:rowOff>94761</xdr:rowOff>
    </xdr:to>
    <xdr:pic>
      <xdr:nvPicPr>
        <xdr:cNvPr id="474" name="Picture 13">
          <a:extLst>
            <a:ext uri="{FF2B5EF4-FFF2-40B4-BE49-F238E27FC236}">
              <a16:creationId xmlns:a16="http://schemas.microsoft.com/office/drawing/2014/main" id="{801EC358-D336-41F0-8ABD-839A9FFEB9B7}"/>
            </a:ext>
          </a:extLst>
        </xdr:cNvPr>
        <xdr:cNvPicPr>
          <a:picLocks noChangeAspect="1"/>
        </xdr:cNvPicPr>
      </xdr:nvPicPr>
      <xdr:blipFill rotWithShape="1">
        <a:blip xmlns:r="http://schemas.openxmlformats.org/officeDocument/2006/relationships" r:embed="rId185" cstate="print">
          <a:extLst>
            <a:ext uri="{28A0092B-C50C-407E-A947-70E740481C1C}">
              <a14:useLocalDpi xmlns:a14="http://schemas.microsoft.com/office/drawing/2010/main" val="0"/>
            </a:ext>
          </a:extLst>
        </a:blip>
        <a:srcRect b="12703"/>
        <a:stretch>
          <a:fillRect/>
        </a:stretch>
      </xdr:blipFill>
      <xdr:spPr>
        <a:xfrm flipH="1">
          <a:off x="1021581" y="818416"/>
          <a:ext cx="974598" cy="1257545"/>
        </a:xfrm>
        <a:prstGeom prst="rect">
          <a:avLst/>
        </a:prstGeom>
      </xdr:spPr>
    </xdr:pic>
    <xdr:clientData/>
  </xdr:twoCellAnchor>
  <xdr:twoCellAnchor editAs="oneCell">
    <xdr:from>
      <xdr:col>8</xdr:col>
      <xdr:colOff>131886</xdr:colOff>
      <xdr:row>411</xdr:row>
      <xdr:rowOff>51288</xdr:rowOff>
    </xdr:from>
    <xdr:to>
      <xdr:col>8</xdr:col>
      <xdr:colOff>963481</xdr:colOff>
      <xdr:row>417</xdr:row>
      <xdr:rowOff>25643</xdr:rowOff>
    </xdr:to>
    <xdr:pic>
      <xdr:nvPicPr>
        <xdr:cNvPr id="475" name="Picture 12">
          <a:extLst>
            <a:ext uri="{FF2B5EF4-FFF2-40B4-BE49-F238E27FC236}">
              <a16:creationId xmlns:a16="http://schemas.microsoft.com/office/drawing/2014/main" id="{D4F10B19-024F-42EC-9B43-2C4A85845DD6}"/>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131886" y="870438"/>
          <a:ext cx="831595" cy="1136405"/>
        </a:xfrm>
        <a:prstGeom prst="rect">
          <a:avLst/>
        </a:prstGeom>
      </xdr:spPr>
    </xdr:pic>
    <xdr:clientData/>
  </xdr:twoCellAnchor>
  <xdr:twoCellAnchor editAs="oneCell">
    <xdr:from>
      <xdr:col>8</xdr:col>
      <xdr:colOff>95250</xdr:colOff>
      <xdr:row>415</xdr:row>
      <xdr:rowOff>102576</xdr:rowOff>
    </xdr:from>
    <xdr:to>
      <xdr:col>8</xdr:col>
      <xdr:colOff>1960360</xdr:colOff>
      <xdr:row>419</xdr:row>
      <xdr:rowOff>205154</xdr:rowOff>
    </xdr:to>
    <xdr:pic>
      <xdr:nvPicPr>
        <xdr:cNvPr id="476" name="Picture 14">
          <a:extLst>
            <a:ext uri="{FF2B5EF4-FFF2-40B4-BE49-F238E27FC236}">
              <a16:creationId xmlns:a16="http://schemas.microsoft.com/office/drawing/2014/main" id="{2FDE4AA6-4139-492C-8C33-BCE44083D688}"/>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95250" y="1750401"/>
          <a:ext cx="1865110" cy="2293328"/>
        </a:xfrm>
        <a:prstGeom prst="rect">
          <a:avLst/>
        </a:prstGeom>
      </xdr:spPr>
    </xdr:pic>
    <xdr:clientData/>
  </xdr:twoCellAnchor>
  <xdr:oneCellAnchor>
    <xdr:from>
      <xdr:col>21</xdr:col>
      <xdr:colOff>249185</xdr:colOff>
      <xdr:row>418</xdr:row>
      <xdr:rowOff>426675</xdr:rowOff>
    </xdr:from>
    <xdr:ext cx="875450" cy="278399"/>
    <xdr:pic>
      <xdr:nvPicPr>
        <xdr:cNvPr id="481" name="Kép 480">
          <a:extLst>
            <a:ext uri="{FF2B5EF4-FFF2-40B4-BE49-F238E27FC236}">
              <a16:creationId xmlns:a16="http://schemas.microsoft.com/office/drawing/2014/main" id="{8EF9AFA0-A350-414B-BE9C-6AA3230667B2}"/>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3897950" y="102848440"/>
          <a:ext cx="875450" cy="278399"/>
        </a:xfrm>
        <a:prstGeom prst="rect">
          <a:avLst/>
        </a:prstGeom>
      </xdr:spPr>
    </xdr:pic>
    <xdr:clientData/>
  </xdr:oneCellAnchor>
  <xdr:twoCellAnchor editAs="oneCell">
    <xdr:from>
      <xdr:col>16</xdr:col>
      <xdr:colOff>77838</xdr:colOff>
      <xdr:row>413</xdr:row>
      <xdr:rowOff>51307</xdr:rowOff>
    </xdr:from>
    <xdr:to>
      <xdr:col>16</xdr:col>
      <xdr:colOff>2008008</xdr:colOff>
      <xdr:row>419</xdr:row>
      <xdr:rowOff>254547</xdr:rowOff>
    </xdr:to>
    <xdr:pic>
      <xdr:nvPicPr>
        <xdr:cNvPr id="482" name="Kép 481">
          <a:extLst>
            <a:ext uri="{FF2B5EF4-FFF2-40B4-BE49-F238E27FC236}">
              <a16:creationId xmlns:a16="http://schemas.microsoft.com/office/drawing/2014/main" id="{BFBD356B-2013-4CC3-994E-7CF23049F0F2}"/>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10039867" y="101688660"/>
          <a:ext cx="1930170" cy="2690946"/>
        </a:xfrm>
        <a:prstGeom prst="rect">
          <a:avLst/>
        </a:prstGeom>
      </xdr:spPr>
    </xdr:pic>
    <xdr:clientData/>
  </xdr:twoCellAnchor>
  <xdr:twoCellAnchor editAs="oneCell">
    <xdr:from>
      <xdr:col>17</xdr:col>
      <xdr:colOff>153434</xdr:colOff>
      <xdr:row>418</xdr:row>
      <xdr:rowOff>844364</xdr:rowOff>
    </xdr:from>
    <xdr:to>
      <xdr:col>22</xdr:col>
      <xdr:colOff>100853</xdr:colOff>
      <xdr:row>419</xdr:row>
      <xdr:rowOff>198842</xdr:rowOff>
    </xdr:to>
    <xdr:pic>
      <xdr:nvPicPr>
        <xdr:cNvPr id="483" name="Kép 482">
          <a:extLst>
            <a:ext uri="{FF2B5EF4-FFF2-40B4-BE49-F238E27FC236}">
              <a16:creationId xmlns:a16="http://schemas.microsoft.com/office/drawing/2014/main" id="{F5FB2E82-3A71-4DA2-8810-0A13443C782E}"/>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12233375" y="103266129"/>
          <a:ext cx="2132566" cy="1057772"/>
        </a:xfrm>
        <a:prstGeom prst="rect">
          <a:avLst/>
        </a:prstGeom>
      </xdr:spPr>
    </xdr:pic>
    <xdr:clientData/>
  </xdr:twoCellAnchor>
  <xdr:twoCellAnchor editAs="oneCell">
    <xdr:from>
      <xdr:col>16</xdr:col>
      <xdr:colOff>1052061</xdr:colOff>
      <xdr:row>408</xdr:row>
      <xdr:rowOff>202820</xdr:rowOff>
    </xdr:from>
    <xdr:to>
      <xdr:col>16</xdr:col>
      <xdr:colOff>2040433</xdr:colOff>
      <xdr:row>413</xdr:row>
      <xdr:rowOff>15905</xdr:rowOff>
    </xdr:to>
    <xdr:pic>
      <xdr:nvPicPr>
        <xdr:cNvPr id="484" name="Kép 483">
          <a:extLst>
            <a:ext uri="{FF2B5EF4-FFF2-40B4-BE49-F238E27FC236}">
              <a16:creationId xmlns:a16="http://schemas.microsoft.com/office/drawing/2014/main" id="{8C793636-B41B-4558-8E4F-338347E9977E}"/>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11014090" y="100517879"/>
          <a:ext cx="988372" cy="1135379"/>
        </a:xfrm>
        <a:prstGeom prst="rect">
          <a:avLst/>
        </a:prstGeom>
      </xdr:spPr>
    </xdr:pic>
    <xdr:clientData/>
  </xdr:twoCellAnchor>
  <xdr:oneCellAnchor>
    <xdr:from>
      <xdr:col>29</xdr:col>
      <xdr:colOff>216429</xdr:colOff>
      <xdr:row>418</xdr:row>
      <xdr:rowOff>517183</xdr:rowOff>
    </xdr:from>
    <xdr:ext cx="875450" cy="278399"/>
    <xdr:pic>
      <xdr:nvPicPr>
        <xdr:cNvPr id="485" name="Kép 484">
          <a:extLst>
            <a:ext uri="{FF2B5EF4-FFF2-40B4-BE49-F238E27FC236}">
              <a16:creationId xmlns:a16="http://schemas.microsoft.com/office/drawing/2014/main" id="{E47416D7-A262-4B5F-9E36-C1DF2E9E9BC5}"/>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8851811" y="102938948"/>
          <a:ext cx="875450" cy="278399"/>
        </a:xfrm>
        <a:prstGeom prst="rect">
          <a:avLst/>
        </a:prstGeom>
      </xdr:spPr>
    </xdr:pic>
    <xdr:clientData/>
  </xdr:oneCellAnchor>
  <xdr:oneCellAnchor>
    <xdr:from>
      <xdr:col>24</xdr:col>
      <xdr:colOff>40082</xdr:colOff>
      <xdr:row>413</xdr:row>
      <xdr:rowOff>104734</xdr:rowOff>
    </xdr:from>
    <xdr:ext cx="1948962" cy="2627620"/>
    <xdr:pic>
      <xdr:nvPicPr>
        <xdr:cNvPr id="486" name="Kép 485">
          <a:extLst>
            <a:ext uri="{FF2B5EF4-FFF2-40B4-BE49-F238E27FC236}">
              <a16:creationId xmlns:a16="http://schemas.microsoft.com/office/drawing/2014/main" id="{340208FF-55C5-4670-A112-49BB49F8725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4999935" y="101742087"/>
          <a:ext cx="1948962" cy="2627620"/>
        </a:xfrm>
        <a:prstGeom prst="rect">
          <a:avLst/>
        </a:prstGeom>
      </xdr:spPr>
    </xdr:pic>
    <xdr:clientData/>
  </xdr:oneCellAnchor>
  <xdr:oneCellAnchor>
    <xdr:from>
      <xdr:col>24</xdr:col>
      <xdr:colOff>798637</xdr:colOff>
      <xdr:row>409</xdr:row>
      <xdr:rowOff>21982</xdr:rowOff>
    </xdr:from>
    <xdr:ext cx="1262442" cy="1446579"/>
    <xdr:pic>
      <xdr:nvPicPr>
        <xdr:cNvPr id="487" name="Kép 486">
          <a:extLst>
            <a:ext uri="{FF2B5EF4-FFF2-40B4-BE49-F238E27FC236}">
              <a16:creationId xmlns:a16="http://schemas.microsoft.com/office/drawing/2014/main" id="{04396177-71AE-42C5-93B3-86CA17CF3636}"/>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798637" y="326782"/>
          <a:ext cx="1262442" cy="1446579"/>
        </a:xfrm>
        <a:prstGeom prst="rect">
          <a:avLst/>
        </a:prstGeom>
      </xdr:spPr>
    </xdr:pic>
    <xdr:clientData/>
  </xdr:oneCellAnchor>
  <xdr:oneCellAnchor>
    <xdr:from>
      <xdr:col>25</xdr:col>
      <xdr:colOff>112491</xdr:colOff>
      <xdr:row>418</xdr:row>
      <xdr:rowOff>907675</xdr:rowOff>
    </xdr:from>
    <xdr:ext cx="2112431" cy="1053353"/>
    <xdr:pic>
      <xdr:nvPicPr>
        <xdr:cNvPr id="488" name="Kép 487">
          <a:extLst>
            <a:ext uri="{FF2B5EF4-FFF2-40B4-BE49-F238E27FC236}">
              <a16:creationId xmlns:a16="http://schemas.microsoft.com/office/drawing/2014/main" id="{8750C7D6-2428-4507-A0A5-97023552CAB6}"/>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17190256" y="103329440"/>
          <a:ext cx="2112431" cy="1053353"/>
        </a:xfrm>
        <a:prstGeom prst="rect">
          <a:avLst/>
        </a:prstGeom>
      </xdr:spPr>
    </xdr:pic>
    <xdr:clientData/>
  </xdr:oneCellAnchor>
  <xdr:oneCellAnchor>
    <xdr:from>
      <xdr:col>8</xdr:col>
      <xdr:colOff>1411941</xdr:colOff>
      <xdr:row>408</xdr:row>
      <xdr:rowOff>78441</xdr:rowOff>
    </xdr:from>
    <xdr:ext cx="609600" cy="607722"/>
    <xdr:pic>
      <xdr:nvPicPr>
        <xdr:cNvPr id="489" name="Kép 488">
          <a:extLst>
            <a:ext uri="{FF2B5EF4-FFF2-40B4-BE49-F238E27FC236}">
              <a16:creationId xmlns:a16="http://schemas.microsoft.com/office/drawing/2014/main" id="{D406D5AE-0C74-4D1A-A22A-55778EAF058D}"/>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6376147" y="100393500"/>
          <a:ext cx="609600" cy="607722"/>
        </a:xfrm>
        <a:prstGeom prst="rect">
          <a:avLst/>
        </a:prstGeom>
      </xdr:spPr>
    </xdr:pic>
    <xdr:clientData/>
  </xdr:oneCellAnchor>
  <xdr:oneCellAnchor>
    <xdr:from>
      <xdr:col>16</xdr:col>
      <xdr:colOff>89647</xdr:colOff>
      <xdr:row>408</xdr:row>
      <xdr:rowOff>235324</xdr:rowOff>
    </xdr:from>
    <xdr:ext cx="609600" cy="607722"/>
    <xdr:pic>
      <xdr:nvPicPr>
        <xdr:cNvPr id="490" name="Kép 489">
          <a:extLst>
            <a:ext uri="{FF2B5EF4-FFF2-40B4-BE49-F238E27FC236}">
              <a16:creationId xmlns:a16="http://schemas.microsoft.com/office/drawing/2014/main" id="{E4714419-AF80-43F6-876D-DA0A5B630D0D}"/>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10051676" y="100550383"/>
          <a:ext cx="609600" cy="607722"/>
        </a:xfrm>
        <a:prstGeom prst="rect">
          <a:avLst/>
        </a:prstGeom>
      </xdr:spPr>
    </xdr:pic>
    <xdr:clientData/>
  </xdr:oneCellAnchor>
  <xdr:oneCellAnchor>
    <xdr:from>
      <xdr:col>24</xdr:col>
      <xdr:colOff>123265</xdr:colOff>
      <xdr:row>408</xdr:row>
      <xdr:rowOff>112059</xdr:rowOff>
    </xdr:from>
    <xdr:ext cx="609600" cy="607722"/>
    <xdr:pic>
      <xdr:nvPicPr>
        <xdr:cNvPr id="491" name="Kép 490">
          <a:extLst>
            <a:ext uri="{FF2B5EF4-FFF2-40B4-BE49-F238E27FC236}">
              <a16:creationId xmlns:a16="http://schemas.microsoft.com/office/drawing/2014/main" id="{2240E3E2-3C78-41F0-838A-714018A39B03}"/>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15083118" y="100427118"/>
          <a:ext cx="609600" cy="607722"/>
        </a:xfrm>
        <a:prstGeom prst="rect">
          <a:avLst/>
        </a:prstGeom>
      </xdr:spPr>
    </xdr:pic>
    <xdr:clientData/>
  </xdr:oneCellAnchor>
  <xdr:twoCellAnchor editAs="oneCell">
    <xdr:from>
      <xdr:col>17</xdr:col>
      <xdr:colOff>706659</xdr:colOff>
      <xdr:row>370</xdr:row>
      <xdr:rowOff>13012</xdr:rowOff>
    </xdr:from>
    <xdr:to>
      <xdr:col>21</xdr:col>
      <xdr:colOff>598590</xdr:colOff>
      <xdr:row>371</xdr:row>
      <xdr:rowOff>249462</xdr:rowOff>
    </xdr:to>
    <xdr:pic>
      <xdr:nvPicPr>
        <xdr:cNvPr id="477" name="Kép 476">
          <a:extLst>
            <a:ext uri="{FF2B5EF4-FFF2-40B4-BE49-F238E27FC236}">
              <a16:creationId xmlns:a16="http://schemas.microsoft.com/office/drawing/2014/main" id="{57DB447C-875C-CE00-6C77-0ED82AFA9EBB}"/>
            </a:ext>
          </a:extLst>
        </xdr:cNvPr>
        <xdr:cNvPicPr>
          <a:picLocks noChangeAspect="1"/>
        </xdr:cNvPicPr>
      </xdr:nvPicPr>
      <xdr:blipFill>
        <a:blip xmlns:r="http://schemas.openxmlformats.org/officeDocument/2006/relationships" r:embed="rId194"/>
        <a:stretch>
          <a:fillRect/>
        </a:stretch>
      </xdr:blipFill>
      <xdr:spPr>
        <a:xfrm>
          <a:off x="12751354" y="92505192"/>
          <a:ext cx="1453588" cy="491189"/>
        </a:xfrm>
        <a:prstGeom prst="rect">
          <a:avLst/>
        </a:prstGeom>
      </xdr:spPr>
    </xdr:pic>
    <xdr:clientData/>
  </xdr:twoCellAnchor>
  <xdr:twoCellAnchor editAs="oneCell">
    <xdr:from>
      <xdr:col>1</xdr:col>
      <xdr:colOff>405848</xdr:colOff>
      <xdr:row>364</xdr:row>
      <xdr:rowOff>66262</xdr:rowOff>
    </xdr:from>
    <xdr:to>
      <xdr:col>6</xdr:col>
      <xdr:colOff>247999</xdr:colOff>
      <xdr:row>365</xdr:row>
      <xdr:rowOff>861391</xdr:rowOff>
    </xdr:to>
    <xdr:pic>
      <xdr:nvPicPr>
        <xdr:cNvPr id="479" name="Kép 478">
          <a:extLst>
            <a:ext uri="{FF2B5EF4-FFF2-40B4-BE49-F238E27FC236}">
              <a16:creationId xmlns:a16="http://schemas.microsoft.com/office/drawing/2014/main" id="{FC8943B8-C3CD-30DD-1D16-EFAB9F850235}"/>
            </a:ext>
          </a:extLst>
        </xdr:cNvPr>
        <xdr:cNvPicPr>
          <a:picLocks noChangeAspect="1"/>
        </xdr:cNvPicPr>
      </xdr:nvPicPr>
      <xdr:blipFill rotWithShape="1">
        <a:blip xmlns:r="http://schemas.openxmlformats.org/officeDocument/2006/relationships" r:embed="rId195" cstate="print">
          <a:extLst>
            <a:ext uri="{28A0092B-C50C-407E-A947-70E740481C1C}">
              <a14:useLocalDpi xmlns:a14="http://schemas.microsoft.com/office/drawing/2010/main" val="0"/>
            </a:ext>
          </a:extLst>
        </a:blip>
        <a:srcRect t="4995" b="8678"/>
        <a:stretch>
          <a:fillRect/>
        </a:stretch>
      </xdr:blipFill>
      <xdr:spPr>
        <a:xfrm>
          <a:off x="2517913" y="90992740"/>
          <a:ext cx="1995629" cy="1292086"/>
        </a:xfrm>
        <a:prstGeom prst="rect">
          <a:avLst/>
        </a:prstGeom>
      </xdr:spPr>
    </xdr:pic>
    <xdr:clientData/>
  </xdr:twoCellAnchor>
  <xdr:twoCellAnchor editAs="oneCell">
    <xdr:from>
      <xdr:col>1</xdr:col>
      <xdr:colOff>414132</xdr:colOff>
      <xdr:row>363</xdr:row>
      <xdr:rowOff>16566</xdr:rowOff>
    </xdr:from>
    <xdr:to>
      <xdr:col>6</xdr:col>
      <xdr:colOff>248479</xdr:colOff>
      <xdr:row>364</xdr:row>
      <xdr:rowOff>1304</xdr:rowOff>
    </xdr:to>
    <xdr:pic>
      <xdr:nvPicPr>
        <xdr:cNvPr id="492" name="Kép 491">
          <a:extLst>
            <a:ext uri="{FF2B5EF4-FFF2-40B4-BE49-F238E27FC236}">
              <a16:creationId xmlns:a16="http://schemas.microsoft.com/office/drawing/2014/main" id="{156146CC-A63B-C0AB-CD99-E213BE50BD00}"/>
            </a:ext>
          </a:extLst>
        </xdr:cNvPr>
        <xdr:cNvPicPr>
          <a:picLocks noChangeAspect="1"/>
        </xdr:cNvPicPr>
      </xdr:nvPicPr>
      <xdr:blipFill rotWithShape="1">
        <a:blip xmlns:r="http://schemas.openxmlformats.org/officeDocument/2006/relationships" r:embed="rId196" cstate="print">
          <a:extLst>
            <a:ext uri="{28A0092B-C50C-407E-A947-70E740481C1C}">
              <a14:useLocalDpi xmlns:a14="http://schemas.microsoft.com/office/drawing/2010/main" val="0"/>
            </a:ext>
          </a:extLst>
        </a:blip>
        <a:srcRect t="22396" b="36405"/>
        <a:stretch>
          <a:fillRect/>
        </a:stretch>
      </xdr:blipFill>
      <xdr:spPr>
        <a:xfrm>
          <a:off x="2526197" y="90313566"/>
          <a:ext cx="1987825" cy="61421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16</xdr:col>
      <xdr:colOff>99890</xdr:colOff>
      <xdr:row>8</xdr:row>
      <xdr:rowOff>2</xdr:rowOff>
    </xdr:from>
    <xdr:ext cx="1970741" cy="2547935"/>
    <xdr:pic>
      <xdr:nvPicPr>
        <xdr:cNvPr id="232" name="Kép 231">
          <a:extLst>
            <a:ext uri="{FF2B5EF4-FFF2-40B4-BE49-F238E27FC236}">
              <a16:creationId xmlns:a16="http://schemas.microsoft.com/office/drawing/2014/main" id="{71F829C2-9C34-4791-B010-19755ED4121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631069" y="1932216"/>
          <a:ext cx="1970741" cy="2547935"/>
        </a:xfrm>
        <a:prstGeom prst="rect">
          <a:avLst/>
        </a:prstGeom>
      </xdr:spPr>
    </xdr:pic>
    <xdr:clientData/>
  </xdr:oneCellAnchor>
  <xdr:oneCellAnchor>
    <xdr:from>
      <xdr:col>24</xdr:col>
      <xdr:colOff>100054</xdr:colOff>
      <xdr:row>9</xdr:row>
      <xdr:rowOff>32817</xdr:rowOff>
    </xdr:from>
    <xdr:ext cx="1951200" cy="2400192"/>
    <xdr:pic>
      <xdr:nvPicPr>
        <xdr:cNvPr id="234" name="Kép 233">
          <a:extLst>
            <a:ext uri="{FF2B5EF4-FFF2-40B4-BE49-F238E27FC236}">
              <a16:creationId xmlns:a16="http://schemas.microsoft.com/office/drawing/2014/main" id="{61643346-C485-4001-9433-A881AE958622}"/>
            </a:ext>
          </a:extLst>
        </xdr:cNvPr>
        <xdr:cNvPicPr>
          <a:picLocks/>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29577" y="2139913"/>
          <a:ext cx="1951200" cy="2400192"/>
        </a:xfrm>
        <a:prstGeom prst="rect">
          <a:avLst/>
        </a:prstGeom>
      </xdr:spPr>
    </xdr:pic>
    <xdr:clientData/>
  </xdr:oneCellAnchor>
  <xdr:oneCellAnchor>
    <xdr:from>
      <xdr:col>0</xdr:col>
      <xdr:colOff>114860</xdr:colOff>
      <xdr:row>24</xdr:row>
      <xdr:rowOff>21613</xdr:rowOff>
    </xdr:from>
    <xdr:ext cx="1940400" cy="2406342"/>
    <xdr:pic>
      <xdr:nvPicPr>
        <xdr:cNvPr id="236" name="Kép 235">
          <a:extLst>
            <a:ext uri="{FF2B5EF4-FFF2-40B4-BE49-F238E27FC236}">
              <a16:creationId xmlns:a16="http://schemas.microsoft.com/office/drawing/2014/main" id="{2E00FFCD-3869-4B7C-9E20-0CCB591538F3}"/>
            </a:ext>
          </a:extLst>
        </xdr:cNvPr>
        <xdr:cNvPicPr>
          <a:picLocks/>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871681" y="2117113"/>
          <a:ext cx="1940400" cy="2406342"/>
        </a:xfrm>
        <a:prstGeom prst="rect">
          <a:avLst/>
        </a:prstGeom>
      </xdr:spPr>
    </xdr:pic>
    <xdr:clientData/>
  </xdr:oneCellAnchor>
  <xdr:oneCellAnchor>
    <xdr:from>
      <xdr:col>8</xdr:col>
      <xdr:colOff>95252</xdr:colOff>
      <xdr:row>23</xdr:row>
      <xdr:rowOff>149679</xdr:rowOff>
    </xdr:from>
    <xdr:ext cx="1965600" cy="2521932"/>
    <xdr:pic>
      <xdr:nvPicPr>
        <xdr:cNvPr id="241" name="Kép 240">
          <a:extLst>
            <a:ext uri="{FF2B5EF4-FFF2-40B4-BE49-F238E27FC236}">
              <a16:creationId xmlns:a16="http://schemas.microsoft.com/office/drawing/2014/main" id="{A85A0FF4-34C7-479A-A9E3-4D5B32EAD9E6}"/>
            </a:ext>
          </a:extLst>
        </xdr:cNvPr>
        <xdr:cNvPicPr>
          <a:picLocks/>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5252" y="6585858"/>
          <a:ext cx="1965600" cy="2521932"/>
        </a:xfrm>
        <a:prstGeom prst="rect">
          <a:avLst/>
        </a:prstGeom>
      </xdr:spPr>
    </xdr:pic>
    <xdr:clientData/>
  </xdr:oneCellAnchor>
  <xdr:twoCellAnchor>
    <xdr:from>
      <xdr:col>16</xdr:col>
      <xdr:colOff>95250</xdr:colOff>
      <xdr:row>157</xdr:row>
      <xdr:rowOff>581025</xdr:rowOff>
    </xdr:from>
    <xdr:to>
      <xdr:col>16</xdr:col>
      <xdr:colOff>609600</xdr:colOff>
      <xdr:row>157</xdr:row>
      <xdr:rowOff>581025</xdr:rowOff>
    </xdr:to>
    <xdr:pic>
      <xdr:nvPicPr>
        <xdr:cNvPr id="265" name="Kép 10">
          <a:extLst>
            <a:ext uri="{FF2B5EF4-FFF2-40B4-BE49-F238E27FC236}">
              <a16:creationId xmlns:a16="http://schemas.microsoft.com/office/drawing/2014/main" id="{BE5010BB-D932-4C24-9903-DAF3C019AD8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157</xdr:row>
      <xdr:rowOff>581025</xdr:rowOff>
    </xdr:from>
    <xdr:to>
      <xdr:col>16</xdr:col>
      <xdr:colOff>609600</xdr:colOff>
      <xdr:row>157</xdr:row>
      <xdr:rowOff>581025</xdr:rowOff>
    </xdr:to>
    <xdr:pic>
      <xdr:nvPicPr>
        <xdr:cNvPr id="266" name="Kép 265">
          <a:extLst>
            <a:ext uri="{FF2B5EF4-FFF2-40B4-BE49-F238E27FC236}">
              <a16:creationId xmlns:a16="http://schemas.microsoft.com/office/drawing/2014/main" id="{E6BC8885-87C0-42DD-B399-2598C3426D2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157</xdr:row>
      <xdr:rowOff>581025</xdr:rowOff>
    </xdr:from>
    <xdr:ext cx="514350" cy="0"/>
    <xdr:pic>
      <xdr:nvPicPr>
        <xdr:cNvPr id="267" name="Kép 10">
          <a:extLst>
            <a:ext uri="{FF2B5EF4-FFF2-40B4-BE49-F238E27FC236}">
              <a16:creationId xmlns:a16="http://schemas.microsoft.com/office/drawing/2014/main" id="{B9B51E02-0C11-488F-A19F-08155C216B0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157</xdr:row>
      <xdr:rowOff>581025</xdr:rowOff>
    </xdr:from>
    <xdr:ext cx="514350" cy="0"/>
    <xdr:pic>
      <xdr:nvPicPr>
        <xdr:cNvPr id="268" name="Kép 267">
          <a:extLst>
            <a:ext uri="{FF2B5EF4-FFF2-40B4-BE49-F238E27FC236}">
              <a16:creationId xmlns:a16="http://schemas.microsoft.com/office/drawing/2014/main" id="{003B69ED-39ED-4687-A9E0-89CF43F3342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61</xdr:row>
      <xdr:rowOff>581025</xdr:rowOff>
    </xdr:from>
    <xdr:to>
      <xdr:col>8</xdr:col>
      <xdr:colOff>609600</xdr:colOff>
      <xdr:row>61</xdr:row>
      <xdr:rowOff>581025</xdr:rowOff>
    </xdr:to>
    <xdr:pic>
      <xdr:nvPicPr>
        <xdr:cNvPr id="277" name="Kép 10">
          <a:extLst>
            <a:ext uri="{FF2B5EF4-FFF2-40B4-BE49-F238E27FC236}">
              <a16:creationId xmlns:a16="http://schemas.microsoft.com/office/drawing/2014/main" id="{A3789353-EB12-433C-B2E6-3621640CA38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61</xdr:row>
      <xdr:rowOff>581025</xdr:rowOff>
    </xdr:from>
    <xdr:to>
      <xdr:col>8</xdr:col>
      <xdr:colOff>609600</xdr:colOff>
      <xdr:row>61</xdr:row>
      <xdr:rowOff>581025</xdr:rowOff>
    </xdr:to>
    <xdr:pic>
      <xdr:nvPicPr>
        <xdr:cNvPr id="278" name="Kép 277">
          <a:extLst>
            <a:ext uri="{FF2B5EF4-FFF2-40B4-BE49-F238E27FC236}">
              <a16:creationId xmlns:a16="http://schemas.microsoft.com/office/drawing/2014/main" id="{C9685A8D-3B45-409F-85CF-91F8DF91CCE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61</xdr:row>
      <xdr:rowOff>581025</xdr:rowOff>
    </xdr:from>
    <xdr:ext cx="514350" cy="0"/>
    <xdr:pic>
      <xdr:nvPicPr>
        <xdr:cNvPr id="279" name="Kép 10">
          <a:extLst>
            <a:ext uri="{FF2B5EF4-FFF2-40B4-BE49-F238E27FC236}">
              <a16:creationId xmlns:a16="http://schemas.microsoft.com/office/drawing/2014/main" id="{21F49A5E-5752-4BB1-9E72-34895FFC58C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61</xdr:row>
      <xdr:rowOff>581025</xdr:rowOff>
    </xdr:from>
    <xdr:ext cx="514350" cy="0"/>
    <xdr:pic>
      <xdr:nvPicPr>
        <xdr:cNvPr id="280" name="Kép 279">
          <a:extLst>
            <a:ext uri="{FF2B5EF4-FFF2-40B4-BE49-F238E27FC236}">
              <a16:creationId xmlns:a16="http://schemas.microsoft.com/office/drawing/2014/main" id="{66880E77-BECE-4A67-A69D-A8B332D86EA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65490</xdr:colOff>
      <xdr:row>56</xdr:row>
      <xdr:rowOff>6277</xdr:rowOff>
    </xdr:from>
    <xdr:ext cx="1974272" cy="1446437"/>
    <xdr:pic>
      <xdr:nvPicPr>
        <xdr:cNvPr id="281" name="Kép 280">
          <a:extLst>
            <a:ext uri="{FF2B5EF4-FFF2-40B4-BE49-F238E27FC236}">
              <a16:creationId xmlns:a16="http://schemas.microsoft.com/office/drawing/2014/main" id="{10410E43-B7E4-478D-B367-E8D8E2D66DE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9263919" y="11123313"/>
          <a:ext cx="1974272" cy="1446437"/>
        </a:xfrm>
        <a:prstGeom prst="rect">
          <a:avLst/>
        </a:prstGeom>
      </xdr:spPr>
    </xdr:pic>
    <xdr:clientData/>
  </xdr:oneCellAnchor>
  <xdr:oneCellAnchor>
    <xdr:from>
      <xdr:col>16</xdr:col>
      <xdr:colOff>65561</xdr:colOff>
      <xdr:row>55</xdr:row>
      <xdr:rowOff>27221</xdr:rowOff>
    </xdr:from>
    <xdr:ext cx="1975511" cy="1099427"/>
    <xdr:pic>
      <xdr:nvPicPr>
        <xdr:cNvPr id="282" name="Kép 281">
          <a:extLst>
            <a:ext uri="{FF2B5EF4-FFF2-40B4-BE49-F238E27FC236}">
              <a16:creationId xmlns:a16="http://schemas.microsoft.com/office/drawing/2014/main" id="{04579FFC-A0D3-4519-A6EE-3C2EE3C94CE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3822382" y="10980971"/>
          <a:ext cx="1975511" cy="1099427"/>
        </a:xfrm>
        <a:prstGeom prst="rect">
          <a:avLst/>
        </a:prstGeom>
      </xdr:spPr>
    </xdr:pic>
    <xdr:clientData/>
  </xdr:oneCellAnchor>
  <xdr:twoCellAnchor>
    <xdr:from>
      <xdr:col>24</xdr:col>
      <xdr:colOff>95250</xdr:colOff>
      <xdr:row>61</xdr:row>
      <xdr:rowOff>581025</xdr:rowOff>
    </xdr:from>
    <xdr:to>
      <xdr:col>24</xdr:col>
      <xdr:colOff>609600</xdr:colOff>
      <xdr:row>61</xdr:row>
      <xdr:rowOff>581025</xdr:rowOff>
    </xdr:to>
    <xdr:pic>
      <xdr:nvPicPr>
        <xdr:cNvPr id="283" name="Kép 10">
          <a:extLst>
            <a:ext uri="{FF2B5EF4-FFF2-40B4-BE49-F238E27FC236}">
              <a16:creationId xmlns:a16="http://schemas.microsoft.com/office/drawing/2014/main" id="{C9A56B99-53EB-4BBA-B09A-C590AF77002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61</xdr:row>
      <xdr:rowOff>581025</xdr:rowOff>
    </xdr:from>
    <xdr:to>
      <xdr:col>24</xdr:col>
      <xdr:colOff>609600</xdr:colOff>
      <xdr:row>61</xdr:row>
      <xdr:rowOff>581025</xdr:rowOff>
    </xdr:to>
    <xdr:pic>
      <xdr:nvPicPr>
        <xdr:cNvPr id="284" name="Kép 283">
          <a:extLst>
            <a:ext uri="{FF2B5EF4-FFF2-40B4-BE49-F238E27FC236}">
              <a16:creationId xmlns:a16="http://schemas.microsoft.com/office/drawing/2014/main" id="{7DDA7A04-C852-4911-83D9-1EEBA9BC76D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61</xdr:row>
      <xdr:rowOff>581025</xdr:rowOff>
    </xdr:from>
    <xdr:ext cx="514350" cy="0"/>
    <xdr:pic>
      <xdr:nvPicPr>
        <xdr:cNvPr id="285" name="Kép 10">
          <a:extLst>
            <a:ext uri="{FF2B5EF4-FFF2-40B4-BE49-F238E27FC236}">
              <a16:creationId xmlns:a16="http://schemas.microsoft.com/office/drawing/2014/main" id="{80663C44-F29B-470C-A349-EF06478EBFE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61</xdr:row>
      <xdr:rowOff>581025</xdr:rowOff>
    </xdr:from>
    <xdr:ext cx="514350" cy="0"/>
    <xdr:pic>
      <xdr:nvPicPr>
        <xdr:cNvPr id="286" name="Kép 285">
          <a:extLst>
            <a:ext uri="{FF2B5EF4-FFF2-40B4-BE49-F238E27FC236}">
              <a16:creationId xmlns:a16="http://schemas.microsoft.com/office/drawing/2014/main" id="{1A24503A-F9BD-4648-B608-80DF84890A5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61</xdr:row>
      <xdr:rowOff>581025</xdr:rowOff>
    </xdr:from>
    <xdr:ext cx="514350" cy="0"/>
    <xdr:pic>
      <xdr:nvPicPr>
        <xdr:cNvPr id="287" name="Kép 10">
          <a:extLst>
            <a:ext uri="{FF2B5EF4-FFF2-40B4-BE49-F238E27FC236}">
              <a16:creationId xmlns:a16="http://schemas.microsoft.com/office/drawing/2014/main" id="{CFFF359D-59D4-4D38-A728-2BC7D1AAC53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61</xdr:row>
      <xdr:rowOff>581025</xdr:rowOff>
    </xdr:from>
    <xdr:ext cx="514350" cy="0"/>
    <xdr:pic>
      <xdr:nvPicPr>
        <xdr:cNvPr id="288" name="Kép 287">
          <a:extLst>
            <a:ext uri="{FF2B5EF4-FFF2-40B4-BE49-F238E27FC236}">
              <a16:creationId xmlns:a16="http://schemas.microsoft.com/office/drawing/2014/main" id="{D91103F9-48A1-4BBD-842B-531CE510014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135299</xdr:colOff>
      <xdr:row>57</xdr:row>
      <xdr:rowOff>25766</xdr:rowOff>
    </xdr:from>
    <xdr:ext cx="1824129" cy="827122"/>
    <xdr:pic>
      <xdr:nvPicPr>
        <xdr:cNvPr id="289" name="Kép 288">
          <a:extLst>
            <a:ext uri="{FF2B5EF4-FFF2-40B4-BE49-F238E27FC236}">
              <a16:creationId xmlns:a16="http://schemas.microsoft.com/office/drawing/2014/main" id="{4734EB9F-4C70-44B5-9EFB-EDB15457A4D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5299" y="15823659"/>
          <a:ext cx="1824129" cy="827122"/>
        </a:xfrm>
        <a:prstGeom prst="rect">
          <a:avLst/>
        </a:prstGeom>
      </xdr:spPr>
    </xdr:pic>
    <xdr:clientData/>
  </xdr:oneCellAnchor>
  <xdr:oneCellAnchor>
    <xdr:from>
      <xdr:col>16</xdr:col>
      <xdr:colOff>69632</xdr:colOff>
      <xdr:row>71</xdr:row>
      <xdr:rowOff>0</xdr:rowOff>
    </xdr:from>
    <xdr:ext cx="1975469" cy="1727260"/>
    <xdr:pic>
      <xdr:nvPicPr>
        <xdr:cNvPr id="290" name="Kép 289">
          <a:extLst>
            <a:ext uri="{FF2B5EF4-FFF2-40B4-BE49-F238E27FC236}">
              <a16:creationId xmlns:a16="http://schemas.microsoft.com/office/drawing/2014/main" id="{60D72864-4576-431A-9B7B-EDDFC396F98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9268061" y="15471321"/>
          <a:ext cx="1975469" cy="1727260"/>
        </a:xfrm>
        <a:prstGeom prst="rect">
          <a:avLst/>
        </a:prstGeom>
      </xdr:spPr>
    </xdr:pic>
    <xdr:clientData/>
  </xdr:oneCellAnchor>
  <xdr:twoCellAnchor>
    <xdr:from>
      <xdr:col>24</xdr:col>
      <xdr:colOff>95250</xdr:colOff>
      <xdr:row>77</xdr:row>
      <xdr:rowOff>581025</xdr:rowOff>
    </xdr:from>
    <xdr:to>
      <xdr:col>24</xdr:col>
      <xdr:colOff>609600</xdr:colOff>
      <xdr:row>77</xdr:row>
      <xdr:rowOff>581025</xdr:rowOff>
    </xdr:to>
    <xdr:pic>
      <xdr:nvPicPr>
        <xdr:cNvPr id="291" name="Kép 10">
          <a:extLst>
            <a:ext uri="{FF2B5EF4-FFF2-40B4-BE49-F238E27FC236}">
              <a16:creationId xmlns:a16="http://schemas.microsoft.com/office/drawing/2014/main" id="{1351FC3E-E815-4B12-9040-DA090AB50C1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77</xdr:row>
      <xdr:rowOff>581025</xdr:rowOff>
    </xdr:from>
    <xdr:to>
      <xdr:col>24</xdr:col>
      <xdr:colOff>609600</xdr:colOff>
      <xdr:row>77</xdr:row>
      <xdr:rowOff>581025</xdr:rowOff>
    </xdr:to>
    <xdr:pic>
      <xdr:nvPicPr>
        <xdr:cNvPr id="292" name="Kép 291">
          <a:extLst>
            <a:ext uri="{FF2B5EF4-FFF2-40B4-BE49-F238E27FC236}">
              <a16:creationId xmlns:a16="http://schemas.microsoft.com/office/drawing/2014/main" id="{AC39FC85-51FE-474C-8E00-5DBB45216CC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77</xdr:row>
      <xdr:rowOff>581025</xdr:rowOff>
    </xdr:from>
    <xdr:ext cx="514350" cy="0"/>
    <xdr:pic>
      <xdr:nvPicPr>
        <xdr:cNvPr id="293" name="Kép 10">
          <a:extLst>
            <a:ext uri="{FF2B5EF4-FFF2-40B4-BE49-F238E27FC236}">
              <a16:creationId xmlns:a16="http://schemas.microsoft.com/office/drawing/2014/main" id="{46967B62-1F45-40F3-B149-9114A898E9C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77</xdr:row>
      <xdr:rowOff>581025</xdr:rowOff>
    </xdr:from>
    <xdr:ext cx="514350" cy="0"/>
    <xdr:pic>
      <xdr:nvPicPr>
        <xdr:cNvPr id="294" name="Kép 293">
          <a:extLst>
            <a:ext uri="{FF2B5EF4-FFF2-40B4-BE49-F238E27FC236}">
              <a16:creationId xmlns:a16="http://schemas.microsoft.com/office/drawing/2014/main" id="{45F3C703-237E-4ACB-9246-08CF0C1BF5E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77</xdr:row>
      <xdr:rowOff>581025</xdr:rowOff>
    </xdr:from>
    <xdr:ext cx="514350" cy="0"/>
    <xdr:pic>
      <xdr:nvPicPr>
        <xdr:cNvPr id="295" name="Kép 10">
          <a:extLst>
            <a:ext uri="{FF2B5EF4-FFF2-40B4-BE49-F238E27FC236}">
              <a16:creationId xmlns:a16="http://schemas.microsoft.com/office/drawing/2014/main" id="{929EDEA5-FBBF-445A-986B-826C077F73F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77</xdr:row>
      <xdr:rowOff>581025</xdr:rowOff>
    </xdr:from>
    <xdr:ext cx="514350" cy="0"/>
    <xdr:pic>
      <xdr:nvPicPr>
        <xdr:cNvPr id="296" name="Kép 295">
          <a:extLst>
            <a:ext uri="{FF2B5EF4-FFF2-40B4-BE49-F238E27FC236}">
              <a16:creationId xmlns:a16="http://schemas.microsoft.com/office/drawing/2014/main" id="{88FDA249-4449-45BC-84D8-190E6044A89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68427</xdr:colOff>
      <xdr:row>71</xdr:row>
      <xdr:rowOff>40822</xdr:rowOff>
    </xdr:from>
    <xdr:ext cx="1998927" cy="1601568"/>
    <xdr:pic>
      <xdr:nvPicPr>
        <xdr:cNvPr id="297" name="Kép 296" descr="ND Lounge 103.jpg">
          <a:extLst>
            <a:ext uri="{FF2B5EF4-FFF2-40B4-BE49-F238E27FC236}">
              <a16:creationId xmlns:a16="http://schemas.microsoft.com/office/drawing/2014/main" id="{9B14E388-D4E5-4A57-9E26-FC84D69BE4A1}"/>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4462" t="109" r="5077"/>
        <a:stretch/>
      </xdr:blipFill>
      <xdr:spPr bwMode="auto">
        <a:xfrm>
          <a:off x="13825248" y="15512143"/>
          <a:ext cx="1998927" cy="160156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16</xdr:col>
      <xdr:colOff>95250</xdr:colOff>
      <xdr:row>45</xdr:row>
      <xdr:rowOff>581025</xdr:rowOff>
    </xdr:from>
    <xdr:to>
      <xdr:col>16</xdr:col>
      <xdr:colOff>609600</xdr:colOff>
      <xdr:row>45</xdr:row>
      <xdr:rowOff>581025</xdr:rowOff>
    </xdr:to>
    <xdr:pic>
      <xdr:nvPicPr>
        <xdr:cNvPr id="301" name="Kép 10">
          <a:extLst>
            <a:ext uri="{FF2B5EF4-FFF2-40B4-BE49-F238E27FC236}">
              <a16:creationId xmlns:a16="http://schemas.microsoft.com/office/drawing/2014/main" id="{EFEA0539-C81B-4049-9902-14C41348991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36092"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45</xdr:row>
      <xdr:rowOff>581025</xdr:rowOff>
    </xdr:from>
    <xdr:to>
      <xdr:col>16</xdr:col>
      <xdr:colOff>609600</xdr:colOff>
      <xdr:row>45</xdr:row>
      <xdr:rowOff>581025</xdr:rowOff>
    </xdr:to>
    <xdr:pic>
      <xdr:nvPicPr>
        <xdr:cNvPr id="302" name="Kép 301">
          <a:extLst>
            <a:ext uri="{FF2B5EF4-FFF2-40B4-BE49-F238E27FC236}">
              <a16:creationId xmlns:a16="http://schemas.microsoft.com/office/drawing/2014/main" id="{FC1BAF20-7600-47F6-A71E-913348CF73F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36092"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45</xdr:row>
      <xdr:rowOff>581025</xdr:rowOff>
    </xdr:from>
    <xdr:ext cx="514350" cy="0"/>
    <xdr:pic>
      <xdr:nvPicPr>
        <xdr:cNvPr id="304" name="Kép 10">
          <a:extLst>
            <a:ext uri="{FF2B5EF4-FFF2-40B4-BE49-F238E27FC236}">
              <a16:creationId xmlns:a16="http://schemas.microsoft.com/office/drawing/2014/main" id="{B3298B88-6D36-4466-99C6-1C2CB42A5A7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45</xdr:row>
      <xdr:rowOff>581025</xdr:rowOff>
    </xdr:from>
    <xdr:ext cx="514350" cy="0"/>
    <xdr:pic>
      <xdr:nvPicPr>
        <xdr:cNvPr id="305" name="Kép 304">
          <a:extLst>
            <a:ext uri="{FF2B5EF4-FFF2-40B4-BE49-F238E27FC236}">
              <a16:creationId xmlns:a16="http://schemas.microsoft.com/office/drawing/2014/main" id="{B112614E-B245-4ECD-91A8-B4DC01B87BB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45</xdr:row>
      <xdr:rowOff>581025</xdr:rowOff>
    </xdr:from>
    <xdr:ext cx="514350" cy="0"/>
    <xdr:pic>
      <xdr:nvPicPr>
        <xdr:cNvPr id="306" name="Kép 10">
          <a:extLst>
            <a:ext uri="{FF2B5EF4-FFF2-40B4-BE49-F238E27FC236}">
              <a16:creationId xmlns:a16="http://schemas.microsoft.com/office/drawing/2014/main" id="{9A4E4B95-5564-4D47-9A14-6071E582C40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45</xdr:row>
      <xdr:rowOff>581025</xdr:rowOff>
    </xdr:from>
    <xdr:ext cx="514350" cy="0"/>
    <xdr:pic>
      <xdr:nvPicPr>
        <xdr:cNvPr id="307" name="Kép 306">
          <a:extLst>
            <a:ext uri="{FF2B5EF4-FFF2-40B4-BE49-F238E27FC236}">
              <a16:creationId xmlns:a16="http://schemas.microsoft.com/office/drawing/2014/main" id="{7130697B-8FAF-43C4-8F81-B5FFF4163BC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61</xdr:row>
      <xdr:rowOff>581025</xdr:rowOff>
    </xdr:from>
    <xdr:to>
      <xdr:col>0</xdr:col>
      <xdr:colOff>609600</xdr:colOff>
      <xdr:row>61</xdr:row>
      <xdr:rowOff>581025</xdr:rowOff>
    </xdr:to>
    <xdr:pic>
      <xdr:nvPicPr>
        <xdr:cNvPr id="309" name="Kép 10">
          <a:extLst>
            <a:ext uri="{FF2B5EF4-FFF2-40B4-BE49-F238E27FC236}">
              <a16:creationId xmlns:a16="http://schemas.microsoft.com/office/drawing/2014/main" id="{8DFF9431-B599-4D8F-8FA8-845E07A9780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36092"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61</xdr:row>
      <xdr:rowOff>581025</xdr:rowOff>
    </xdr:from>
    <xdr:to>
      <xdr:col>0</xdr:col>
      <xdr:colOff>609600</xdr:colOff>
      <xdr:row>61</xdr:row>
      <xdr:rowOff>581025</xdr:rowOff>
    </xdr:to>
    <xdr:pic>
      <xdr:nvPicPr>
        <xdr:cNvPr id="310" name="Kép 309">
          <a:extLst>
            <a:ext uri="{FF2B5EF4-FFF2-40B4-BE49-F238E27FC236}">
              <a16:creationId xmlns:a16="http://schemas.microsoft.com/office/drawing/2014/main" id="{EE80969F-8E03-4B43-AEE0-7A85EDB9F80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36092"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61</xdr:row>
      <xdr:rowOff>581025</xdr:rowOff>
    </xdr:from>
    <xdr:to>
      <xdr:col>0</xdr:col>
      <xdr:colOff>609600</xdr:colOff>
      <xdr:row>61</xdr:row>
      <xdr:rowOff>581025</xdr:rowOff>
    </xdr:to>
    <xdr:pic>
      <xdr:nvPicPr>
        <xdr:cNvPr id="311" name="Kép 10">
          <a:extLst>
            <a:ext uri="{FF2B5EF4-FFF2-40B4-BE49-F238E27FC236}">
              <a16:creationId xmlns:a16="http://schemas.microsoft.com/office/drawing/2014/main" id="{3C6B23B9-E9DF-48D3-B29E-D238614C30E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36092"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61</xdr:row>
      <xdr:rowOff>581025</xdr:rowOff>
    </xdr:from>
    <xdr:to>
      <xdr:col>0</xdr:col>
      <xdr:colOff>609600</xdr:colOff>
      <xdr:row>61</xdr:row>
      <xdr:rowOff>581025</xdr:rowOff>
    </xdr:to>
    <xdr:pic>
      <xdr:nvPicPr>
        <xdr:cNvPr id="312" name="Kép 311">
          <a:extLst>
            <a:ext uri="{FF2B5EF4-FFF2-40B4-BE49-F238E27FC236}">
              <a16:creationId xmlns:a16="http://schemas.microsoft.com/office/drawing/2014/main" id="{7D9268AD-E22E-4CDD-BC34-6EF78D64954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36092"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61</xdr:row>
      <xdr:rowOff>581025</xdr:rowOff>
    </xdr:from>
    <xdr:ext cx="514350" cy="0"/>
    <xdr:pic>
      <xdr:nvPicPr>
        <xdr:cNvPr id="313" name="Kép 10">
          <a:extLst>
            <a:ext uri="{FF2B5EF4-FFF2-40B4-BE49-F238E27FC236}">
              <a16:creationId xmlns:a16="http://schemas.microsoft.com/office/drawing/2014/main" id="{7B180B76-794E-46A8-97E5-A57B3BAADDC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36092"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61</xdr:row>
      <xdr:rowOff>581025</xdr:rowOff>
    </xdr:from>
    <xdr:ext cx="514350" cy="0"/>
    <xdr:pic>
      <xdr:nvPicPr>
        <xdr:cNvPr id="314" name="Kép 10">
          <a:extLst>
            <a:ext uri="{FF2B5EF4-FFF2-40B4-BE49-F238E27FC236}">
              <a16:creationId xmlns:a16="http://schemas.microsoft.com/office/drawing/2014/main" id="{54EAB94A-F24D-47BE-8F82-FF6647CA021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36092"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45</xdr:row>
      <xdr:rowOff>581025</xdr:rowOff>
    </xdr:from>
    <xdr:ext cx="514350" cy="0"/>
    <xdr:pic>
      <xdr:nvPicPr>
        <xdr:cNvPr id="316" name="Kép 10">
          <a:extLst>
            <a:ext uri="{FF2B5EF4-FFF2-40B4-BE49-F238E27FC236}">
              <a16:creationId xmlns:a16="http://schemas.microsoft.com/office/drawing/2014/main" id="{0B7A8B9B-C223-46F3-839F-7C1B616284E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45</xdr:row>
      <xdr:rowOff>581025</xdr:rowOff>
    </xdr:from>
    <xdr:ext cx="514350" cy="0"/>
    <xdr:pic>
      <xdr:nvPicPr>
        <xdr:cNvPr id="317" name="Kép 316">
          <a:extLst>
            <a:ext uri="{FF2B5EF4-FFF2-40B4-BE49-F238E27FC236}">
              <a16:creationId xmlns:a16="http://schemas.microsoft.com/office/drawing/2014/main" id="{00B9D8B3-5080-4DB2-AFA8-7C07D8864E6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45</xdr:row>
      <xdr:rowOff>581025</xdr:rowOff>
    </xdr:from>
    <xdr:ext cx="514350" cy="0"/>
    <xdr:pic>
      <xdr:nvPicPr>
        <xdr:cNvPr id="318" name="Kép 10">
          <a:extLst>
            <a:ext uri="{FF2B5EF4-FFF2-40B4-BE49-F238E27FC236}">
              <a16:creationId xmlns:a16="http://schemas.microsoft.com/office/drawing/2014/main" id="{429DF0D0-F354-4261-BCD8-49451CF8213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45</xdr:row>
      <xdr:rowOff>581025</xdr:rowOff>
    </xdr:from>
    <xdr:ext cx="514350" cy="0"/>
    <xdr:pic>
      <xdr:nvPicPr>
        <xdr:cNvPr id="319" name="Kép 318">
          <a:extLst>
            <a:ext uri="{FF2B5EF4-FFF2-40B4-BE49-F238E27FC236}">
              <a16:creationId xmlns:a16="http://schemas.microsoft.com/office/drawing/2014/main" id="{5822B442-5955-4F54-B84A-A582542A944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24</xdr:col>
      <xdr:colOff>95250</xdr:colOff>
      <xdr:row>187</xdr:row>
      <xdr:rowOff>581025</xdr:rowOff>
    </xdr:from>
    <xdr:to>
      <xdr:col>24</xdr:col>
      <xdr:colOff>609600</xdr:colOff>
      <xdr:row>187</xdr:row>
      <xdr:rowOff>581025</xdr:rowOff>
    </xdr:to>
    <xdr:pic>
      <xdr:nvPicPr>
        <xdr:cNvPr id="321" name="Kép 10">
          <a:extLst>
            <a:ext uri="{FF2B5EF4-FFF2-40B4-BE49-F238E27FC236}">
              <a16:creationId xmlns:a16="http://schemas.microsoft.com/office/drawing/2014/main" id="{D175B5EE-356A-4E4A-8D43-D2EC34E4D83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187</xdr:row>
      <xdr:rowOff>581025</xdr:rowOff>
    </xdr:from>
    <xdr:to>
      <xdr:col>24</xdr:col>
      <xdr:colOff>609600</xdr:colOff>
      <xdr:row>187</xdr:row>
      <xdr:rowOff>581025</xdr:rowOff>
    </xdr:to>
    <xdr:pic>
      <xdr:nvPicPr>
        <xdr:cNvPr id="322" name="Kép 321">
          <a:extLst>
            <a:ext uri="{FF2B5EF4-FFF2-40B4-BE49-F238E27FC236}">
              <a16:creationId xmlns:a16="http://schemas.microsoft.com/office/drawing/2014/main" id="{7C03B164-7BF7-4292-9CFE-A670D23E2EE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187</xdr:row>
      <xdr:rowOff>581025</xdr:rowOff>
    </xdr:from>
    <xdr:ext cx="514350" cy="0"/>
    <xdr:pic>
      <xdr:nvPicPr>
        <xdr:cNvPr id="323" name="Kép 10">
          <a:extLst>
            <a:ext uri="{FF2B5EF4-FFF2-40B4-BE49-F238E27FC236}">
              <a16:creationId xmlns:a16="http://schemas.microsoft.com/office/drawing/2014/main" id="{4CDDE32A-A833-49C1-A760-4E0B6741447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187</xdr:row>
      <xdr:rowOff>581025</xdr:rowOff>
    </xdr:from>
    <xdr:ext cx="514350" cy="0"/>
    <xdr:pic>
      <xdr:nvPicPr>
        <xdr:cNvPr id="324" name="Kép 323">
          <a:extLst>
            <a:ext uri="{FF2B5EF4-FFF2-40B4-BE49-F238E27FC236}">
              <a16:creationId xmlns:a16="http://schemas.microsoft.com/office/drawing/2014/main" id="{8F8BFF1D-335B-49A3-9F25-79766F33F37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187</xdr:row>
      <xdr:rowOff>581025</xdr:rowOff>
    </xdr:from>
    <xdr:ext cx="514350" cy="0"/>
    <xdr:pic>
      <xdr:nvPicPr>
        <xdr:cNvPr id="325" name="Kép 10">
          <a:extLst>
            <a:ext uri="{FF2B5EF4-FFF2-40B4-BE49-F238E27FC236}">
              <a16:creationId xmlns:a16="http://schemas.microsoft.com/office/drawing/2014/main" id="{2740AFCB-8DD1-42CA-AC5B-24AAE1A0D36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187</xdr:row>
      <xdr:rowOff>581025</xdr:rowOff>
    </xdr:from>
    <xdr:ext cx="514350" cy="0"/>
    <xdr:pic>
      <xdr:nvPicPr>
        <xdr:cNvPr id="326" name="Kép 325">
          <a:extLst>
            <a:ext uri="{FF2B5EF4-FFF2-40B4-BE49-F238E27FC236}">
              <a16:creationId xmlns:a16="http://schemas.microsoft.com/office/drawing/2014/main" id="{43071B08-C643-4EE8-9E08-FF99152084C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187</xdr:row>
      <xdr:rowOff>581025</xdr:rowOff>
    </xdr:from>
    <xdr:to>
      <xdr:col>8</xdr:col>
      <xdr:colOff>609600</xdr:colOff>
      <xdr:row>187</xdr:row>
      <xdr:rowOff>581025</xdr:rowOff>
    </xdr:to>
    <xdr:pic>
      <xdr:nvPicPr>
        <xdr:cNvPr id="329" name="Kép 10">
          <a:extLst>
            <a:ext uri="{FF2B5EF4-FFF2-40B4-BE49-F238E27FC236}">
              <a16:creationId xmlns:a16="http://schemas.microsoft.com/office/drawing/2014/main" id="{A474CB07-61E2-45D3-9F33-39C8F99C6D5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187</xdr:row>
      <xdr:rowOff>581025</xdr:rowOff>
    </xdr:from>
    <xdr:to>
      <xdr:col>8</xdr:col>
      <xdr:colOff>609600</xdr:colOff>
      <xdr:row>187</xdr:row>
      <xdr:rowOff>581025</xdr:rowOff>
    </xdr:to>
    <xdr:pic>
      <xdr:nvPicPr>
        <xdr:cNvPr id="330" name="Kép 329">
          <a:extLst>
            <a:ext uri="{FF2B5EF4-FFF2-40B4-BE49-F238E27FC236}">
              <a16:creationId xmlns:a16="http://schemas.microsoft.com/office/drawing/2014/main" id="{02CD3C27-52E4-4536-8932-3B73E23B356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187</xdr:row>
      <xdr:rowOff>581025</xdr:rowOff>
    </xdr:from>
    <xdr:ext cx="514350" cy="0"/>
    <xdr:pic>
      <xdr:nvPicPr>
        <xdr:cNvPr id="331" name="Kép 10">
          <a:extLst>
            <a:ext uri="{FF2B5EF4-FFF2-40B4-BE49-F238E27FC236}">
              <a16:creationId xmlns:a16="http://schemas.microsoft.com/office/drawing/2014/main" id="{ABF68272-6A73-44D7-A22F-E621B61DFF9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187</xdr:row>
      <xdr:rowOff>581025</xdr:rowOff>
    </xdr:from>
    <xdr:ext cx="514350" cy="0"/>
    <xdr:pic>
      <xdr:nvPicPr>
        <xdr:cNvPr id="332" name="Kép 331">
          <a:extLst>
            <a:ext uri="{FF2B5EF4-FFF2-40B4-BE49-F238E27FC236}">
              <a16:creationId xmlns:a16="http://schemas.microsoft.com/office/drawing/2014/main" id="{432916DE-47E8-4ED7-B668-E065E525428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187</xdr:row>
      <xdr:rowOff>581025</xdr:rowOff>
    </xdr:from>
    <xdr:ext cx="514350" cy="0"/>
    <xdr:pic>
      <xdr:nvPicPr>
        <xdr:cNvPr id="333" name="Kép 10">
          <a:extLst>
            <a:ext uri="{FF2B5EF4-FFF2-40B4-BE49-F238E27FC236}">
              <a16:creationId xmlns:a16="http://schemas.microsoft.com/office/drawing/2014/main" id="{21F897AA-2588-49EA-BABD-143CCA24372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187</xdr:row>
      <xdr:rowOff>581025</xdr:rowOff>
    </xdr:from>
    <xdr:ext cx="514350" cy="0"/>
    <xdr:pic>
      <xdr:nvPicPr>
        <xdr:cNvPr id="334" name="Kép 333">
          <a:extLst>
            <a:ext uri="{FF2B5EF4-FFF2-40B4-BE49-F238E27FC236}">
              <a16:creationId xmlns:a16="http://schemas.microsoft.com/office/drawing/2014/main" id="{8801EE57-E591-4F9B-817C-354A880B47D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87596</xdr:colOff>
      <xdr:row>186</xdr:row>
      <xdr:rowOff>53579</xdr:rowOff>
    </xdr:from>
    <xdr:ext cx="1999400" cy="1406929"/>
    <xdr:pic>
      <xdr:nvPicPr>
        <xdr:cNvPr id="335" name="Kép 334">
          <a:extLst>
            <a:ext uri="{FF2B5EF4-FFF2-40B4-BE49-F238E27FC236}">
              <a16:creationId xmlns:a16="http://schemas.microsoft.com/office/drawing/2014/main" id="{FB19984F-1C42-4807-96CD-927D7082310E}"/>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10000" t="33214" r="8928" b="8214"/>
        <a:stretch/>
      </xdr:blipFill>
      <xdr:spPr>
        <a:xfrm>
          <a:off x="4618775" y="47896293"/>
          <a:ext cx="1999400" cy="1406929"/>
        </a:xfrm>
        <a:prstGeom prst="rect">
          <a:avLst/>
        </a:prstGeom>
      </xdr:spPr>
    </xdr:pic>
    <xdr:clientData/>
  </xdr:oneCellAnchor>
  <xdr:twoCellAnchor>
    <xdr:from>
      <xdr:col>16</xdr:col>
      <xdr:colOff>95250</xdr:colOff>
      <xdr:row>187</xdr:row>
      <xdr:rowOff>581025</xdr:rowOff>
    </xdr:from>
    <xdr:to>
      <xdr:col>16</xdr:col>
      <xdr:colOff>609600</xdr:colOff>
      <xdr:row>187</xdr:row>
      <xdr:rowOff>581025</xdr:rowOff>
    </xdr:to>
    <xdr:pic>
      <xdr:nvPicPr>
        <xdr:cNvPr id="337" name="Kép 10">
          <a:extLst>
            <a:ext uri="{FF2B5EF4-FFF2-40B4-BE49-F238E27FC236}">
              <a16:creationId xmlns:a16="http://schemas.microsoft.com/office/drawing/2014/main" id="{6DB2EA38-4A29-46DD-920C-2F6D4C40028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187</xdr:row>
      <xdr:rowOff>581025</xdr:rowOff>
    </xdr:from>
    <xdr:to>
      <xdr:col>16</xdr:col>
      <xdr:colOff>609600</xdr:colOff>
      <xdr:row>187</xdr:row>
      <xdr:rowOff>581025</xdr:rowOff>
    </xdr:to>
    <xdr:pic>
      <xdr:nvPicPr>
        <xdr:cNvPr id="338" name="Kép 337">
          <a:extLst>
            <a:ext uri="{FF2B5EF4-FFF2-40B4-BE49-F238E27FC236}">
              <a16:creationId xmlns:a16="http://schemas.microsoft.com/office/drawing/2014/main" id="{EF3B4A39-03C6-4F29-B2E9-D56B6924089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187</xdr:row>
      <xdr:rowOff>581025</xdr:rowOff>
    </xdr:from>
    <xdr:ext cx="514350" cy="0"/>
    <xdr:pic>
      <xdr:nvPicPr>
        <xdr:cNvPr id="339" name="Kép 10">
          <a:extLst>
            <a:ext uri="{FF2B5EF4-FFF2-40B4-BE49-F238E27FC236}">
              <a16:creationId xmlns:a16="http://schemas.microsoft.com/office/drawing/2014/main" id="{2E3D4BF0-89D0-41DB-8D01-53DC4130F01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187</xdr:row>
      <xdr:rowOff>581025</xdr:rowOff>
    </xdr:from>
    <xdr:ext cx="514350" cy="0"/>
    <xdr:pic>
      <xdr:nvPicPr>
        <xdr:cNvPr id="340" name="Kép 339">
          <a:extLst>
            <a:ext uri="{FF2B5EF4-FFF2-40B4-BE49-F238E27FC236}">
              <a16:creationId xmlns:a16="http://schemas.microsoft.com/office/drawing/2014/main" id="{8612D8EB-E708-4595-959D-F2CB1A7DBE2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187</xdr:row>
      <xdr:rowOff>581025</xdr:rowOff>
    </xdr:from>
    <xdr:ext cx="514350" cy="0"/>
    <xdr:pic>
      <xdr:nvPicPr>
        <xdr:cNvPr id="341" name="Kép 10">
          <a:extLst>
            <a:ext uri="{FF2B5EF4-FFF2-40B4-BE49-F238E27FC236}">
              <a16:creationId xmlns:a16="http://schemas.microsoft.com/office/drawing/2014/main" id="{6BF75EF3-FE49-484E-A4EE-663E923EA01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187</xdr:row>
      <xdr:rowOff>581025</xdr:rowOff>
    </xdr:from>
    <xdr:ext cx="514350" cy="0"/>
    <xdr:pic>
      <xdr:nvPicPr>
        <xdr:cNvPr id="342" name="Kép 341">
          <a:extLst>
            <a:ext uri="{FF2B5EF4-FFF2-40B4-BE49-F238E27FC236}">
              <a16:creationId xmlns:a16="http://schemas.microsoft.com/office/drawing/2014/main" id="{4A16647D-49BC-47B0-BCE7-37963E39B71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91848</xdr:colOff>
      <xdr:row>182</xdr:row>
      <xdr:rowOff>148822</xdr:rowOff>
    </xdr:from>
    <xdr:ext cx="1959428" cy="2018983"/>
    <xdr:pic>
      <xdr:nvPicPr>
        <xdr:cNvPr id="343" name="Kép 342">
          <a:extLst>
            <a:ext uri="{FF2B5EF4-FFF2-40B4-BE49-F238E27FC236}">
              <a16:creationId xmlns:a16="http://schemas.microsoft.com/office/drawing/2014/main" id="{C94D5FF9-5CD5-4ACF-AA64-1293C1856D00}"/>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6607" t="19464" r="15357" b="8571"/>
        <a:stretch/>
      </xdr:blipFill>
      <xdr:spPr>
        <a:xfrm>
          <a:off x="4616223" y="33986385"/>
          <a:ext cx="1959428" cy="2018983"/>
        </a:xfrm>
        <a:prstGeom prst="rect">
          <a:avLst/>
        </a:prstGeom>
      </xdr:spPr>
    </xdr:pic>
    <xdr:clientData/>
  </xdr:oneCellAnchor>
  <xdr:oneCellAnchor>
    <xdr:from>
      <xdr:col>24</xdr:col>
      <xdr:colOff>95250</xdr:colOff>
      <xdr:row>187</xdr:row>
      <xdr:rowOff>581025</xdr:rowOff>
    </xdr:from>
    <xdr:ext cx="514350" cy="0"/>
    <xdr:pic>
      <xdr:nvPicPr>
        <xdr:cNvPr id="345" name="Kép 10">
          <a:extLst>
            <a:ext uri="{FF2B5EF4-FFF2-40B4-BE49-F238E27FC236}">
              <a16:creationId xmlns:a16="http://schemas.microsoft.com/office/drawing/2014/main" id="{752D0C53-AF23-4E39-870F-944EB3CDF9F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187</xdr:row>
      <xdr:rowOff>581025</xdr:rowOff>
    </xdr:from>
    <xdr:ext cx="514350" cy="0"/>
    <xdr:pic>
      <xdr:nvPicPr>
        <xdr:cNvPr id="346" name="Kép 345">
          <a:extLst>
            <a:ext uri="{FF2B5EF4-FFF2-40B4-BE49-F238E27FC236}">
              <a16:creationId xmlns:a16="http://schemas.microsoft.com/office/drawing/2014/main" id="{75D05D23-DAC4-450A-A233-FEF0A4B86E0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187</xdr:row>
      <xdr:rowOff>581025</xdr:rowOff>
    </xdr:from>
    <xdr:ext cx="514350" cy="0"/>
    <xdr:pic>
      <xdr:nvPicPr>
        <xdr:cNvPr id="347" name="Kép 10">
          <a:extLst>
            <a:ext uri="{FF2B5EF4-FFF2-40B4-BE49-F238E27FC236}">
              <a16:creationId xmlns:a16="http://schemas.microsoft.com/office/drawing/2014/main" id="{3EB45192-66F3-489F-AACF-2DFF450F42D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187</xdr:row>
      <xdr:rowOff>581025</xdr:rowOff>
    </xdr:from>
    <xdr:ext cx="514350" cy="0"/>
    <xdr:pic>
      <xdr:nvPicPr>
        <xdr:cNvPr id="348" name="Kép 347">
          <a:extLst>
            <a:ext uri="{FF2B5EF4-FFF2-40B4-BE49-F238E27FC236}">
              <a16:creationId xmlns:a16="http://schemas.microsoft.com/office/drawing/2014/main" id="{979139C2-AE84-412C-8BCC-B755ED63D09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187</xdr:row>
      <xdr:rowOff>581025</xdr:rowOff>
    </xdr:from>
    <xdr:ext cx="514350" cy="0"/>
    <xdr:pic>
      <xdr:nvPicPr>
        <xdr:cNvPr id="349" name="Kép 10">
          <a:extLst>
            <a:ext uri="{FF2B5EF4-FFF2-40B4-BE49-F238E27FC236}">
              <a16:creationId xmlns:a16="http://schemas.microsoft.com/office/drawing/2014/main" id="{119D95AD-0C11-4443-9379-E6C9185CCDB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187</xdr:row>
      <xdr:rowOff>581025</xdr:rowOff>
    </xdr:from>
    <xdr:ext cx="514350" cy="0"/>
    <xdr:pic>
      <xdr:nvPicPr>
        <xdr:cNvPr id="350" name="Kép 349">
          <a:extLst>
            <a:ext uri="{FF2B5EF4-FFF2-40B4-BE49-F238E27FC236}">
              <a16:creationId xmlns:a16="http://schemas.microsoft.com/office/drawing/2014/main" id="{26588E3D-9A5F-42D1-82B2-330C3E85067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187</xdr:row>
      <xdr:rowOff>581025</xdr:rowOff>
    </xdr:from>
    <xdr:ext cx="514350" cy="0"/>
    <xdr:pic>
      <xdr:nvPicPr>
        <xdr:cNvPr id="351" name="Kép 10">
          <a:extLst>
            <a:ext uri="{FF2B5EF4-FFF2-40B4-BE49-F238E27FC236}">
              <a16:creationId xmlns:a16="http://schemas.microsoft.com/office/drawing/2014/main" id="{3AD154B7-A85D-415B-BD56-AB5345418CF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187</xdr:row>
      <xdr:rowOff>581025</xdr:rowOff>
    </xdr:from>
    <xdr:ext cx="514350" cy="0"/>
    <xdr:pic>
      <xdr:nvPicPr>
        <xdr:cNvPr id="352" name="Kép 351">
          <a:extLst>
            <a:ext uri="{FF2B5EF4-FFF2-40B4-BE49-F238E27FC236}">
              <a16:creationId xmlns:a16="http://schemas.microsoft.com/office/drawing/2014/main" id="{4ADDB0E2-88A7-4AFD-8349-8D161E0CE38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187</xdr:row>
      <xdr:rowOff>581025</xdr:rowOff>
    </xdr:from>
    <xdr:ext cx="514350" cy="0"/>
    <xdr:pic>
      <xdr:nvPicPr>
        <xdr:cNvPr id="353" name="Kép 10">
          <a:extLst>
            <a:ext uri="{FF2B5EF4-FFF2-40B4-BE49-F238E27FC236}">
              <a16:creationId xmlns:a16="http://schemas.microsoft.com/office/drawing/2014/main" id="{19ED3CBC-E4C9-41E4-BAD6-59B4A2CD1E2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187</xdr:row>
      <xdr:rowOff>581025</xdr:rowOff>
    </xdr:from>
    <xdr:ext cx="514350" cy="0"/>
    <xdr:pic>
      <xdr:nvPicPr>
        <xdr:cNvPr id="354" name="Kép 353">
          <a:extLst>
            <a:ext uri="{FF2B5EF4-FFF2-40B4-BE49-F238E27FC236}">
              <a16:creationId xmlns:a16="http://schemas.microsoft.com/office/drawing/2014/main" id="{3714D678-67CA-4B0A-B635-DFE416C9CD0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187</xdr:row>
      <xdr:rowOff>581025</xdr:rowOff>
    </xdr:from>
    <xdr:ext cx="514350" cy="0"/>
    <xdr:pic>
      <xdr:nvPicPr>
        <xdr:cNvPr id="355" name="Kép 10">
          <a:extLst>
            <a:ext uri="{FF2B5EF4-FFF2-40B4-BE49-F238E27FC236}">
              <a16:creationId xmlns:a16="http://schemas.microsoft.com/office/drawing/2014/main" id="{1A33ACAF-AA85-41B1-B205-31D5172D29E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187</xdr:row>
      <xdr:rowOff>581025</xdr:rowOff>
    </xdr:from>
    <xdr:ext cx="514350" cy="0"/>
    <xdr:pic>
      <xdr:nvPicPr>
        <xdr:cNvPr id="356" name="Kép 355">
          <a:extLst>
            <a:ext uri="{FF2B5EF4-FFF2-40B4-BE49-F238E27FC236}">
              <a16:creationId xmlns:a16="http://schemas.microsoft.com/office/drawing/2014/main" id="{0816B341-5698-4E6D-8B03-BE94B22D0B9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67899</xdr:colOff>
      <xdr:row>182</xdr:row>
      <xdr:rowOff>91077</xdr:rowOff>
    </xdr:from>
    <xdr:ext cx="1991967" cy="1459975"/>
    <xdr:pic>
      <xdr:nvPicPr>
        <xdr:cNvPr id="357" name="Kép 356">
          <a:extLst>
            <a:ext uri="{FF2B5EF4-FFF2-40B4-BE49-F238E27FC236}">
              <a16:creationId xmlns:a16="http://schemas.microsoft.com/office/drawing/2014/main" id="{8D21CA62-23F1-4892-82EB-0567BC333C63}"/>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5326042" y="56333934"/>
          <a:ext cx="1991967" cy="1459975"/>
        </a:xfrm>
        <a:prstGeom prst="rect">
          <a:avLst/>
        </a:prstGeom>
      </xdr:spPr>
    </xdr:pic>
    <xdr:clientData fLocksWithSheet="0"/>
  </xdr:oneCellAnchor>
  <xdr:twoCellAnchor>
    <xdr:from>
      <xdr:col>0</xdr:col>
      <xdr:colOff>95250</xdr:colOff>
      <xdr:row>202</xdr:row>
      <xdr:rowOff>581025</xdr:rowOff>
    </xdr:from>
    <xdr:to>
      <xdr:col>0</xdr:col>
      <xdr:colOff>609600</xdr:colOff>
      <xdr:row>202</xdr:row>
      <xdr:rowOff>581025</xdr:rowOff>
    </xdr:to>
    <xdr:pic>
      <xdr:nvPicPr>
        <xdr:cNvPr id="359" name="Kép 10">
          <a:extLst>
            <a:ext uri="{FF2B5EF4-FFF2-40B4-BE49-F238E27FC236}">
              <a16:creationId xmlns:a16="http://schemas.microsoft.com/office/drawing/2014/main" id="{E66949F4-E3C6-49FC-AE27-5AF92DD388D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202</xdr:row>
      <xdr:rowOff>581025</xdr:rowOff>
    </xdr:from>
    <xdr:to>
      <xdr:col>0</xdr:col>
      <xdr:colOff>609600</xdr:colOff>
      <xdr:row>202</xdr:row>
      <xdr:rowOff>581025</xdr:rowOff>
    </xdr:to>
    <xdr:pic>
      <xdr:nvPicPr>
        <xdr:cNvPr id="360" name="Kép 359">
          <a:extLst>
            <a:ext uri="{FF2B5EF4-FFF2-40B4-BE49-F238E27FC236}">
              <a16:creationId xmlns:a16="http://schemas.microsoft.com/office/drawing/2014/main" id="{B79BE3FF-929C-4B5A-AB32-B134AF0EFFD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202</xdr:row>
      <xdr:rowOff>581025</xdr:rowOff>
    </xdr:from>
    <xdr:to>
      <xdr:col>0</xdr:col>
      <xdr:colOff>609600</xdr:colOff>
      <xdr:row>202</xdr:row>
      <xdr:rowOff>581025</xdr:rowOff>
    </xdr:to>
    <xdr:pic>
      <xdr:nvPicPr>
        <xdr:cNvPr id="361" name="Kép 10">
          <a:extLst>
            <a:ext uri="{FF2B5EF4-FFF2-40B4-BE49-F238E27FC236}">
              <a16:creationId xmlns:a16="http://schemas.microsoft.com/office/drawing/2014/main" id="{985277B6-7DD4-437C-802B-05C4BC7B710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202</xdr:row>
      <xdr:rowOff>581025</xdr:rowOff>
    </xdr:from>
    <xdr:to>
      <xdr:col>0</xdr:col>
      <xdr:colOff>609600</xdr:colOff>
      <xdr:row>202</xdr:row>
      <xdr:rowOff>581025</xdr:rowOff>
    </xdr:to>
    <xdr:pic>
      <xdr:nvPicPr>
        <xdr:cNvPr id="362" name="Kép 361">
          <a:extLst>
            <a:ext uri="{FF2B5EF4-FFF2-40B4-BE49-F238E27FC236}">
              <a16:creationId xmlns:a16="http://schemas.microsoft.com/office/drawing/2014/main" id="{AD1B90AC-429B-4308-952A-F00D3D870B9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202</xdr:row>
      <xdr:rowOff>581025</xdr:rowOff>
    </xdr:from>
    <xdr:ext cx="514350" cy="0"/>
    <xdr:pic>
      <xdr:nvPicPr>
        <xdr:cNvPr id="363" name="Kép 10">
          <a:extLst>
            <a:ext uri="{FF2B5EF4-FFF2-40B4-BE49-F238E27FC236}">
              <a16:creationId xmlns:a16="http://schemas.microsoft.com/office/drawing/2014/main" id="{32FFA59E-29B5-4BD3-BAD3-BB8D9F40AC3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202</xdr:row>
      <xdr:rowOff>581025</xdr:rowOff>
    </xdr:from>
    <xdr:ext cx="514350" cy="0"/>
    <xdr:pic>
      <xdr:nvPicPr>
        <xdr:cNvPr id="364" name="Kép 10">
          <a:extLst>
            <a:ext uri="{FF2B5EF4-FFF2-40B4-BE49-F238E27FC236}">
              <a16:creationId xmlns:a16="http://schemas.microsoft.com/office/drawing/2014/main" id="{1FA7CBC8-35B3-4E25-9469-5966704AF6E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202</xdr:row>
      <xdr:rowOff>581025</xdr:rowOff>
    </xdr:from>
    <xdr:ext cx="514350" cy="0"/>
    <xdr:pic>
      <xdr:nvPicPr>
        <xdr:cNvPr id="365" name="Kép 10">
          <a:extLst>
            <a:ext uri="{FF2B5EF4-FFF2-40B4-BE49-F238E27FC236}">
              <a16:creationId xmlns:a16="http://schemas.microsoft.com/office/drawing/2014/main" id="{900B0F3E-72CB-4DC9-9950-49F44D6072F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202</xdr:row>
      <xdr:rowOff>581025</xdr:rowOff>
    </xdr:from>
    <xdr:ext cx="514350" cy="0"/>
    <xdr:pic>
      <xdr:nvPicPr>
        <xdr:cNvPr id="366" name="Kép 365">
          <a:extLst>
            <a:ext uri="{FF2B5EF4-FFF2-40B4-BE49-F238E27FC236}">
              <a16:creationId xmlns:a16="http://schemas.microsoft.com/office/drawing/2014/main" id="{FB3D85B9-953A-4B74-A29F-2FC06594FA6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15605" y="1205475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83833</xdr:colOff>
      <xdr:row>202</xdr:row>
      <xdr:rowOff>223168</xdr:rowOff>
    </xdr:from>
    <xdr:ext cx="1966888" cy="1317736"/>
    <xdr:pic>
      <xdr:nvPicPr>
        <xdr:cNvPr id="367" name="Kép 366">
          <a:extLst>
            <a:ext uri="{FF2B5EF4-FFF2-40B4-BE49-F238E27FC236}">
              <a16:creationId xmlns:a16="http://schemas.microsoft.com/office/drawing/2014/main" id="{54095E98-C13C-40C7-9F66-E1C0F50B237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83833" y="52746739"/>
          <a:ext cx="1966888" cy="1317736"/>
        </a:xfrm>
        <a:prstGeom prst="rect">
          <a:avLst/>
        </a:prstGeom>
      </xdr:spPr>
    </xdr:pic>
    <xdr:clientData fLocksWithSheet="0"/>
  </xdr:oneCellAnchor>
  <xdr:twoCellAnchor>
    <xdr:from>
      <xdr:col>8</xdr:col>
      <xdr:colOff>95250</xdr:colOff>
      <xdr:row>93</xdr:row>
      <xdr:rowOff>581025</xdr:rowOff>
    </xdr:from>
    <xdr:to>
      <xdr:col>8</xdr:col>
      <xdr:colOff>609600</xdr:colOff>
      <xdr:row>93</xdr:row>
      <xdr:rowOff>581025</xdr:rowOff>
    </xdr:to>
    <xdr:pic>
      <xdr:nvPicPr>
        <xdr:cNvPr id="369" name="Kép 10">
          <a:extLst>
            <a:ext uri="{FF2B5EF4-FFF2-40B4-BE49-F238E27FC236}">
              <a16:creationId xmlns:a16="http://schemas.microsoft.com/office/drawing/2014/main" id="{F326AA3D-6417-4153-B016-1AB907858AC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93</xdr:row>
      <xdr:rowOff>581025</xdr:rowOff>
    </xdr:from>
    <xdr:to>
      <xdr:col>8</xdr:col>
      <xdr:colOff>609600</xdr:colOff>
      <xdr:row>93</xdr:row>
      <xdr:rowOff>581025</xdr:rowOff>
    </xdr:to>
    <xdr:pic>
      <xdr:nvPicPr>
        <xdr:cNvPr id="370" name="Kép 369">
          <a:extLst>
            <a:ext uri="{FF2B5EF4-FFF2-40B4-BE49-F238E27FC236}">
              <a16:creationId xmlns:a16="http://schemas.microsoft.com/office/drawing/2014/main" id="{E77FFFF6-C156-46D4-88B7-27D5DC2F4F2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93</xdr:row>
      <xdr:rowOff>581025</xdr:rowOff>
    </xdr:from>
    <xdr:ext cx="514350" cy="0"/>
    <xdr:pic>
      <xdr:nvPicPr>
        <xdr:cNvPr id="371" name="Kép 10">
          <a:extLst>
            <a:ext uri="{FF2B5EF4-FFF2-40B4-BE49-F238E27FC236}">
              <a16:creationId xmlns:a16="http://schemas.microsoft.com/office/drawing/2014/main" id="{27666191-9732-43F7-AE50-C6528FBA7C5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93</xdr:row>
      <xdr:rowOff>581025</xdr:rowOff>
    </xdr:from>
    <xdr:ext cx="514350" cy="0"/>
    <xdr:pic>
      <xdr:nvPicPr>
        <xdr:cNvPr id="372" name="Kép 371">
          <a:extLst>
            <a:ext uri="{FF2B5EF4-FFF2-40B4-BE49-F238E27FC236}">
              <a16:creationId xmlns:a16="http://schemas.microsoft.com/office/drawing/2014/main" id="{48050811-EDDC-492D-A8BD-015504ECB5F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16</xdr:col>
      <xdr:colOff>95250</xdr:colOff>
      <xdr:row>93</xdr:row>
      <xdr:rowOff>581025</xdr:rowOff>
    </xdr:from>
    <xdr:to>
      <xdr:col>16</xdr:col>
      <xdr:colOff>609600</xdr:colOff>
      <xdr:row>93</xdr:row>
      <xdr:rowOff>581025</xdr:rowOff>
    </xdr:to>
    <xdr:pic>
      <xdr:nvPicPr>
        <xdr:cNvPr id="374" name="Kép 10">
          <a:extLst>
            <a:ext uri="{FF2B5EF4-FFF2-40B4-BE49-F238E27FC236}">
              <a16:creationId xmlns:a16="http://schemas.microsoft.com/office/drawing/2014/main" id="{D21F8DFD-5579-4286-B606-A82A7B60050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93</xdr:row>
      <xdr:rowOff>581025</xdr:rowOff>
    </xdr:from>
    <xdr:to>
      <xdr:col>16</xdr:col>
      <xdr:colOff>609600</xdr:colOff>
      <xdr:row>93</xdr:row>
      <xdr:rowOff>581025</xdr:rowOff>
    </xdr:to>
    <xdr:pic>
      <xdr:nvPicPr>
        <xdr:cNvPr id="375" name="Kép 374">
          <a:extLst>
            <a:ext uri="{FF2B5EF4-FFF2-40B4-BE49-F238E27FC236}">
              <a16:creationId xmlns:a16="http://schemas.microsoft.com/office/drawing/2014/main" id="{A6E05E9D-FA36-4FFB-80E6-12F49BA6BD3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93</xdr:row>
      <xdr:rowOff>581025</xdr:rowOff>
    </xdr:from>
    <xdr:ext cx="514350" cy="0"/>
    <xdr:pic>
      <xdr:nvPicPr>
        <xdr:cNvPr id="376" name="Kép 10">
          <a:extLst>
            <a:ext uri="{FF2B5EF4-FFF2-40B4-BE49-F238E27FC236}">
              <a16:creationId xmlns:a16="http://schemas.microsoft.com/office/drawing/2014/main" id="{01569094-4530-4356-96CB-ED5DC89AA19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93</xdr:row>
      <xdr:rowOff>581025</xdr:rowOff>
    </xdr:from>
    <xdr:ext cx="514350" cy="0"/>
    <xdr:pic>
      <xdr:nvPicPr>
        <xdr:cNvPr id="377" name="Kép 376">
          <a:extLst>
            <a:ext uri="{FF2B5EF4-FFF2-40B4-BE49-F238E27FC236}">
              <a16:creationId xmlns:a16="http://schemas.microsoft.com/office/drawing/2014/main" id="{A95F1741-16F6-46D9-AEE4-6F87714AC73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109</xdr:row>
      <xdr:rowOff>581025</xdr:rowOff>
    </xdr:from>
    <xdr:ext cx="514350" cy="0"/>
    <xdr:pic>
      <xdr:nvPicPr>
        <xdr:cNvPr id="379" name="Kép 10">
          <a:extLst>
            <a:ext uri="{FF2B5EF4-FFF2-40B4-BE49-F238E27FC236}">
              <a16:creationId xmlns:a16="http://schemas.microsoft.com/office/drawing/2014/main" id="{DA39414C-6E41-4CF0-98CD-1DBEF85C351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109</xdr:row>
      <xdr:rowOff>581025</xdr:rowOff>
    </xdr:from>
    <xdr:ext cx="514350" cy="0"/>
    <xdr:pic>
      <xdr:nvPicPr>
        <xdr:cNvPr id="380" name="Kép 379">
          <a:extLst>
            <a:ext uri="{FF2B5EF4-FFF2-40B4-BE49-F238E27FC236}">
              <a16:creationId xmlns:a16="http://schemas.microsoft.com/office/drawing/2014/main" id="{B2BEC209-442D-46E2-A8DE-108BA2C0908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109</xdr:row>
      <xdr:rowOff>581025</xdr:rowOff>
    </xdr:from>
    <xdr:ext cx="514350" cy="0"/>
    <xdr:pic>
      <xdr:nvPicPr>
        <xdr:cNvPr id="382" name="Kép 10">
          <a:extLst>
            <a:ext uri="{FF2B5EF4-FFF2-40B4-BE49-F238E27FC236}">
              <a16:creationId xmlns:a16="http://schemas.microsoft.com/office/drawing/2014/main" id="{1176D782-1295-498F-A407-212C8EC6E70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109</xdr:row>
      <xdr:rowOff>581025</xdr:rowOff>
    </xdr:from>
    <xdr:ext cx="514350" cy="0"/>
    <xdr:pic>
      <xdr:nvPicPr>
        <xdr:cNvPr id="383" name="Kép 382">
          <a:extLst>
            <a:ext uri="{FF2B5EF4-FFF2-40B4-BE49-F238E27FC236}">
              <a16:creationId xmlns:a16="http://schemas.microsoft.com/office/drawing/2014/main" id="{71A3C18B-D760-4813-B0E0-2F2F34FF57F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125</xdr:row>
      <xdr:rowOff>581025</xdr:rowOff>
    </xdr:from>
    <xdr:to>
      <xdr:col>8</xdr:col>
      <xdr:colOff>609600</xdr:colOff>
      <xdr:row>125</xdr:row>
      <xdr:rowOff>581025</xdr:rowOff>
    </xdr:to>
    <xdr:pic>
      <xdr:nvPicPr>
        <xdr:cNvPr id="385" name="Kép 10">
          <a:extLst>
            <a:ext uri="{FF2B5EF4-FFF2-40B4-BE49-F238E27FC236}">
              <a16:creationId xmlns:a16="http://schemas.microsoft.com/office/drawing/2014/main" id="{5CBC2412-3B01-47CE-8B86-0FCD3E3C2FB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125</xdr:row>
      <xdr:rowOff>581025</xdr:rowOff>
    </xdr:from>
    <xdr:to>
      <xdr:col>8</xdr:col>
      <xdr:colOff>609600</xdr:colOff>
      <xdr:row>125</xdr:row>
      <xdr:rowOff>581025</xdr:rowOff>
    </xdr:to>
    <xdr:pic>
      <xdr:nvPicPr>
        <xdr:cNvPr id="386" name="Kép 385">
          <a:extLst>
            <a:ext uri="{FF2B5EF4-FFF2-40B4-BE49-F238E27FC236}">
              <a16:creationId xmlns:a16="http://schemas.microsoft.com/office/drawing/2014/main" id="{025C44F7-B787-4972-95BF-A639E1BBD72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125</xdr:row>
      <xdr:rowOff>581025</xdr:rowOff>
    </xdr:from>
    <xdr:to>
      <xdr:col>8</xdr:col>
      <xdr:colOff>609600</xdr:colOff>
      <xdr:row>125</xdr:row>
      <xdr:rowOff>581025</xdr:rowOff>
    </xdr:to>
    <xdr:pic>
      <xdr:nvPicPr>
        <xdr:cNvPr id="387" name="Kép 10">
          <a:extLst>
            <a:ext uri="{FF2B5EF4-FFF2-40B4-BE49-F238E27FC236}">
              <a16:creationId xmlns:a16="http://schemas.microsoft.com/office/drawing/2014/main" id="{DD7B54F9-14B9-43AB-9D3D-97AB2914175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125</xdr:row>
      <xdr:rowOff>581025</xdr:rowOff>
    </xdr:from>
    <xdr:to>
      <xdr:col>8</xdr:col>
      <xdr:colOff>609600</xdr:colOff>
      <xdr:row>125</xdr:row>
      <xdr:rowOff>581025</xdr:rowOff>
    </xdr:to>
    <xdr:pic>
      <xdr:nvPicPr>
        <xdr:cNvPr id="388" name="Kép 387">
          <a:extLst>
            <a:ext uri="{FF2B5EF4-FFF2-40B4-BE49-F238E27FC236}">
              <a16:creationId xmlns:a16="http://schemas.microsoft.com/office/drawing/2014/main" id="{9104D8C9-48D4-4C4F-8871-DDC73E904E4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125</xdr:row>
      <xdr:rowOff>581025</xdr:rowOff>
    </xdr:from>
    <xdr:to>
      <xdr:col>8</xdr:col>
      <xdr:colOff>609600</xdr:colOff>
      <xdr:row>125</xdr:row>
      <xdr:rowOff>581025</xdr:rowOff>
    </xdr:to>
    <xdr:pic>
      <xdr:nvPicPr>
        <xdr:cNvPr id="389" name="Kép 10">
          <a:extLst>
            <a:ext uri="{FF2B5EF4-FFF2-40B4-BE49-F238E27FC236}">
              <a16:creationId xmlns:a16="http://schemas.microsoft.com/office/drawing/2014/main" id="{3DDDD479-8510-4E3B-B257-6C336B224F0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125</xdr:row>
      <xdr:rowOff>581025</xdr:rowOff>
    </xdr:from>
    <xdr:to>
      <xdr:col>8</xdr:col>
      <xdr:colOff>609600</xdr:colOff>
      <xdr:row>125</xdr:row>
      <xdr:rowOff>581025</xdr:rowOff>
    </xdr:to>
    <xdr:pic>
      <xdr:nvPicPr>
        <xdr:cNvPr id="390" name="Kép 389">
          <a:extLst>
            <a:ext uri="{FF2B5EF4-FFF2-40B4-BE49-F238E27FC236}">
              <a16:creationId xmlns:a16="http://schemas.microsoft.com/office/drawing/2014/main" id="{961051C1-B924-4988-AA69-888D89CBF0D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87086</xdr:colOff>
      <xdr:row>118</xdr:row>
      <xdr:rowOff>217458</xdr:rowOff>
    </xdr:from>
    <xdr:ext cx="1978479" cy="2318669"/>
    <xdr:pic>
      <xdr:nvPicPr>
        <xdr:cNvPr id="391" name="Kép 390" descr="Rubico lounge 100.jpg">
          <a:extLst>
            <a:ext uri="{FF2B5EF4-FFF2-40B4-BE49-F238E27FC236}">
              <a16:creationId xmlns:a16="http://schemas.microsoft.com/office/drawing/2014/main" id="{BF1D8034-1E8F-464F-862D-965F02417907}"/>
            </a:ext>
          </a:extLst>
        </xdr:cNvPr>
        <xdr:cNvPicPr>
          <a:picLocks noChangeAspect="1" noChangeArrowheads="1"/>
        </xdr:cNvPicPr>
      </xdr:nvPicPr>
      <xdr:blipFill rotWithShape="1">
        <a:blip xmlns:r="http://schemas.openxmlformats.org/officeDocument/2006/relationships" r:embed="rId15">
          <a:extLst>
            <a:ext uri="{28A0092B-C50C-407E-A947-70E740481C1C}">
              <a14:useLocalDpi xmlns:a14="http://schemas.microsoft.com/office/drawing/2010/main" val="0"/>
            </a:ext>
          </a:extLst>
        </a:blip>
        <a:srcRect l="22833" t="12667" r="20167" b="16167"/>
        <a:stretch/>
      </xdr:blipFill>
      <xdr:spPr bwMode="auto">
        <a:xfrm>
          <a:off x="4618265" y="28982958"/>
          <a:ext cx="1978479" cy="231866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16</xdr:col>
      <xdr:colOff>95250</xdr:colOff>
      <xdr:row>125</xdr:row>
      <xdr:rowOff>581025</xdr:rowOff>
    </xdr:from>
    <xdr:ext cx="514350" cy="0"/>
    <xdr:pic>
      <xdr:nvPicPr>
        <xdr:cNvPr id="393" name="Kép 10">
          <a:extLst>
            <a:ext uri="{FF2B5EF4-FFF2-40B4-BE49-F238E27FC236}">
              <a16:creationId xmlns:a16="http://schemas.microsoft.com/office/drawing/2014/main" id="{38845710-23EE-4E7B-AFDA-DA5B0D2E674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125</xdr:row>
      <xdr:rowOff>581025</xdr:rowOff>
    </xdr:from>
    <xdr:ext cx="514350" cy="0"/>
    <xdr:pic>
      <xdr:nvPicPr>
        <xdr:cNvPr id="394" name="Kép 393">
          <a:extLst>
            <a:ext uri="{FF2B5EF4-FFF2-40B4-BE49-F238E27FC236}">
              <a16:creationId xmlns:a16="http://schemas.microsoft.com/office/drawing/2014/main" id="{CBF778C8-95DB-4EC2-91D7-028F21FBADE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773" y="1207066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45991</xdr:colOff>
      <xdr:row>120</xdr:row>
      <xdr:rowOff>59826</xdr:rowOff>
    </xdr:from>
    <xdr:ext cx="2032160" cy="1653142"/>
    <xdr:pic>
      <xdr:nvPicPr>
        <xdr:cNvPr id="395" name="Kép 394" descr="Rubico lounge 102.jpg">
          <a:extLst>
            <a:ext uri="{FF2B5EF4-FFF2-40B4-BE49-F238E27FC236}">
              <a16:creationId xmlns:a16="http://schemas.microsoft.com/office/drawing/2014/main" id="{BABF9F17-2A1E-41ED-B140-C31E73D37417}"/>
            </a:ext>
          </a:extLst>
        </xdr:cNvPr>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9281" t="12737" r="7780" b="14168"/>
        <a:stretch/>
      </xdr:blipFill>
      <xdr:spPr bwMode="auto">
        <a:xfrm>
          <a:off x="13797710" y="20300451"/>
          <a:ext cx="2032160" cy="165314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24</xdr:col>
      <xdr:colOff>95250</xdr:colOff>
      <xdr:row>125</xdr:row>
      <xdr:rowOff>581025</xdr:rowOff>
    </xdr:from>
    <xdr:to>
      <xdr:col>24</xdr:col>
      <xdr:colOff>609600</xdr:colOff>
      <xdr:row>125</xdr:row>
      <xdr:rowOff>581025</xdr:rowOff>
    </xdr:to>
    <xdr:pic>
      <xdr:nvPicPr>
        <xdr:cNvPr id="406" name="Kép 10">
          <a:extLst>
            <a:ext uri="{FF2B5EF4-FFF2-40B4-BE49-F238E27FC236}">
              <a16:creationId xmlns:a16="http://schemas.microsoft.com/office/drawing/2014/main" id="{DE96F538-9BD4-479D-B243-73DA2996534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125</xdr:row>
      <xdr:rowOff>581025</xdr:rowOff>
    </xdr:from>
    <xdr:to>
      <xdr:col>24</xdr:col>
      <xdr:colOff>609600</xdr:colOff>
      <xdr:row>125</xdr:row>
      <xdr:rowOff>581025</xdr:rowOff>
    </xdr:to>
    <xdr:pic>
      <xdr:nvPicPr>
        <xdr:cNvPr id="407" name="Kép 406">
          <a:extLst>
            <a:ext uri="{FF2B5EF4-FFF2-40B4-BE49-F238E27FC236}">
              <a16:creationId xmlns:a16="http://schemas.microsoft.com/office/drawing/2014/main" id="{C81EFE4E-4AAC-4638-A21F-1730349BDC6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125</xdr:row>
      <xdr:rowOff>581025</xdr:rowOff>
    </xdr:from>
    <xdr:ext cx="514350" cy="0"/>
    <xdr:pic>
      <xdr:nvPicPr>
        <xdr:cNvPr id="408" name="Kép 10">
          <a:extLst>
            <a:ext uri="{FF2B5EF4-FFF2-40B4-BE49-F238E27FC236}">
              <a16:creationId xmlns:a16="http://schemas.microsoft.com/office/drawing/2014/main" id="{DB51B66F-8B47-42A1-8993-D8A211018FF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125</xdr:row>
      <xdr:rowOff>581025</xdr:rowOff>
    </xdr:from>
    <xdr:ext cx="514350" cy="0"/>
    <xdr:pic>
      <xdr:nvPicPr>
        <xdr:cNvPr id="409" name="Kép 408">
          <a:extLst>
            <a:ext uri="{FF2B5EF4-FFF2-40B4-BE49-F238E27FC236}">
              <a16:creationId xmlns:a16="http://schemas.microsoft.com/office/drawing/2014/main" id="{405BB3DB-7F31-45FE-8FD0-60F94F96A29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125</xdr:row>
      <xdr:rowOff>581025</xdr:rowOff>
    </xdr:from>
    <xdr:ext cx="514350" cy="0"/>
    <xdr:pic>
      <xdr:nvPicPr>
        <xdr:cNvPr id="410" name="Kép 10">
          <a:extLst>
            <a:ext uri="{FF2B5EF4-FFF2-40B4-BE49-F238E27FC236}">
              <a16:creationId xmlns:a16="http://schemas.microsoft.com/office/drawing/2014/main" id="{548C95C6-6B3D-4E0D-AC85-F9C09850A07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125</xdr:row>
      <xdr:rowOff>581025</xdr:rowOff>
    </xdr:from>
    <xdr:ext cx="514350" cy="0"/>
    <xdr:pic>
      <xdr:nvPicPr>
        <xdr:cNvPr id="411" name="Kép 410">
          <a:extLst>
            <a:ext uri="{FF2B5EF4-FFF2-40B4-BE49-F238E27FC236}">
              <a16:creationId xmlns:a16="http://schemas.microsoft.com/office/drawing/2014/main" id="{61202B99-DE71-417C-A413-EC126C8C0A0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125</xdr:row>
      <xdr:rowOff>581025</xdr:rowOff>
    </xdr:from>
    <xdr:ext cx="514350" cy="0"/>
    <xdr:pic>
      <xdr:nvPicPr>
        <xdr:cNvPr id="412" name="Kép 10">
          <a:extLst>
            <a:ext uri="{FF2B5EF4-FFF2-40B4-BE49-F238E27FC236}">
              <a16:creationId xmlns:a16="http://schemas.microsoft.com/office/drawing/2014/main" id="{385E96FA-B777-4078-A504-A7D9C55AEA2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125</xdr:row>
      <xdr:rowOff>581025</xdr:rowOff>
    </xdr:from>
    <xdr:ext cx="514350" cy="0"/>
    <xdr:pic>
      <xdr:nvPicPr>
        <xdr:cNvPr id="413" name="Kép 412">
          <a:extLst>
            <a:ext uri="{FF2B5EF4-FFF2-40B4-BE49-F238E27FC236}">
              <a16:creationId xmlns:a16="http://schemas.microsoft.com/office/drawing/2014/main" id="{CF45C195-F9B8-47A3-BF4D-D3AC62A12F3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184259</xdr:colOff>
      <xdr:row>120</xdr:row>
      <xdr:rowOff>136071</xdr:rowOff>
    </xdr:from>
    <xdr:ext cx="1707051" cy="1586117"/>
    <xdr:pic>
      <xdr:nvPicPr>
        <xdr:cNvPr id="414" name="Kép 413" descr="Rubico 45.jpg">
          <a:extLst>
            <a:ext uri="{FF2B5EF4-FFF2-40B4-BE49-F238E27FC236}">
              <a16:creationId xmlns:a16="http://schemas.microsoft.com/office/drawing/2014/main" id="{4CACB037-EDEC-447E-80D7-52A662FE3507}"/>
            </a:ext>
          </a:extLst>
        </xdr:cNvPr>
        <xdr:cNvPicPr>
          <a:picLocks noChangeAspect="1" noChangeArrowheads="1"/>
        </xdr:cNvPicPr>
      </xdr:nvPicPr>
      <xdr:blipFill rotWithShape="1">
        <a:blip xmlns:r="http://schemas.openxmlformats.org/officeDocument/2006/relationships" r:embed="rId17">
          <a:extLst>
            <a:ext uri="{28A0092B-C50C-407E-A947-70E740481C1C}">
              <a14:useLocalDpi xmlns:a14="http://schemas.microsoft.com/office/drawing/2010/main" val="0"/>
            </a:ext>
          </a:extLst>
        </a:blip>
        <a:srcRect l="26886" t="36022" r="25425" b="20320"/>
        <a:stretch/>
      </xdr:blipFill>
      <xdr:spPr bwMode="auto">
        <a:xfrm>
          <a:off x="184259" y="2243167"/>
          <a:ext cx="1707051" cy="158611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95250</xdr:colOff>
      <xdr:row>141</xdr:row>
      <xdr:rowOff>581025</xdr:rowOff>
    </xdr:from>
    <xdr:to>
      <xdr:col>0</xdr:col>
      <xdr:colOff>609600</xdr:colOff>
      <xdr:row>141</xdr:row>
      <xdr:rowOff>581025</xdr:rowOff>
    </xdr:to>
    <xdr:pic>
      <xdr:nvPicPr>
        <xdr:cNvPr id="415" name="Kép 10">
          <a:extLst>
            <a:ext uri="{FF2B5EF4-FFF2-40B4-BE49-F238E27FC236}">
              <a16:creationId xmlns:a16="http://schemas.microsoft.com/office/drawing/2014/main" id="{5002E0AF-4172-4B28-A47E-5119644E745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75848"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141</xdr:row>
      <xdr:rowOff>581025</xdr:rowOff>
    </xdr:from>
    <xdr:to>
      <xdr:col>0</xdr:col>
      <xdr:colOff>609600</xdr:colOff>
      <xdr:row>141</xdr:row>
      <xdr:rowOff>581025</xdr:rowOff>
    </xdr:to>
    <xdr:pic>
      <xdr:nvPicPr>
        <xdr:cNvPr id="416" name="Kép 415">
          <a:extLst>
            <a:ext uri="{FF2B5EF4-FFF2-40B4-BE49-F238E27FC236}">
              <a16:creationId xmlns:a16="http://schemas.microsoft.com/office/drawing/2014/main" id="{3899B666-53D3-4502-8B52-AD775D00ABF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75848"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141</xdr:row>
      <xdr:rowOff>581025</xdr:rowOff>
    </xdr:from>
    <xdr:ext cx="514350" cy="0"/>
    <xdr:pic>
      <xdr:nvPicPr>
        <xdr:cNvPr id="417" name="Kép 10">
          <a:extLst>
            <a:ext uri="{FF2B5EF4-FFF2-40B4-BE49-F238E27FC236}">
              <a16:creationId xmlns:a16="http://schemas.microsoft.com/office/drawing/2014/main" id="{76866EB4-9DDE-42FF-AB8B-C25D6D5DC17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75848"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141</xdr:row>
      <xdr:rowOff>581025</xdr:rowOff>
    </xdr:from>
    <xdr:ext cx="514350" cy="0"/>
    <xdr:pic>
      <xdr:nvPicPr>
        <xdr:cNvPr id="418" name="Kép 417">
          <a:extLst>
            <a:ext uri="{FF2B5EF4-FFF2-40B4-BE49-F238E27FC236}">
              <a16:creationId xmlns:a16="http://schemas.microsoft.com/office/drawing/2014/main" id="{F623AA8F-0E98-4A99-8728-DD1C63E1702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75848"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69636</xdr:colOff>
      <xdr:row>135</xdr:row>
      <xdr:rowOff>136071</xdr:rowOff>
    </xdr:from>
    <xdr:ext cx="1997547" cy="1336107"/>
    <xdr:pic>
      <xdr:nvPicPr>
        <xdr:cNvPr id="419" name="Kép 418" descr="Rubico 90.jpg">
          <a:extLst>
            <a:ext uri="{FF2B5EF4-FFF2-40B4-BE49-F238E27FC236}">
              <a16:creationId xmlns:a16="http://schemas.microsoft.com/office/drawing/2014/main" id="{7881E7B9-76D1-4DFE-8632-E7259C184392}"/>
            </a:ext>
          </a:extLst>
        </xdr:cNvPr>
        <xdr:cNvPicPr>
          <a:picLocks noChangeAspect="1" noChangeArrowheads="1"/>
        </xdr:cNvPicPr>
      </xdr:nvPicPr>
      <xdr:blipFill rotWithShape="1">
        <a:blip xmlns:r="http://schemas.openxmlformats.org/officeDocument/2006/relationships" r:embed="rId18">
          <a:extLst>
            <a:ext uri="{28A0092B-C50C-407E-A947-70E740481C1C}">
              <a14:useLocalDpi xmlns:a14="http://schemas.microsoft.com/office/drawing/2010/main" val="0"/>
            </a:ext>
          </a:extLst>
        </a:blip>
        <a:srcRect l="15504" t="31520" r="17967" b="24823"/>
        <a:stretch/>
      </xdr:blipFill>
      <xdr:spPr bwMode="auto">
        <a:xfrm>
          <a:off x="5850234" y="2084141"/>
          <a:ext cx="1997547" cy="133610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95250</xdr:colOff>
      <xdr:row>157</xdr:row>
      <xdr:rowOff>581025</xdr:rowOff>
    </xdr:from>
    <xdr:ext cx="514350" cy="0"/>
    <xdr:pic>
      <xdr:nvPicPr>
        <xdr:cNvPr id="420" name="Kép 10">
          <a:extLst>
            <a:ext uri="{FF2B5EF4-FFF2-40B4-BE49-F238E27FC236}">
              <a16:creationId xmlns:a16="http://schemas.microsoft.com/office/drawing/2014/main" id="{85436472-B13C-4065-8AC4-50A1BE4F7C3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157</xdr:row>
      <xdr:rowOff>581025</xdr:rowOff>
    </xdr:from>
    <xdr:ext cx="514350" cy="0"/>
    <xdr:pic>
      <xdr:nvPicPr>
        <xdr:cNvPr id="421" name="Kép 420">
          <a:extLst>
            <a:ext uri="{FF2B5EF4-FFF2-40B4-BE49-F238E27FC236}">
              <a16:creationId xmlns:a16="http://schemas.microsoft.com/office/drawing/2014/main" id="{8CFFC61B-C54A-44BB-B0DB-4F340A1246E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90288</xdr:colOff>
      <xdr:row>150</xdr:row>
      <xdr:rowOff>163284</xdr:rowOff>
    </xdr:from>
    <xdr:ext cx="1931038" cy="1594649"/>
    <xdr:pic>
      <xdr:nvPicPr>
        <xdr:cNvPr id="422" name="Kép 421">
          <a:extLst>
            <a:ext uri="{FF2B5EF4-FFF2-40B4-BE49-F238E27FC236}">
              <a16:creationId xmlns:a16="http://schemas.microsoft.com/office/drawing/2014/main" id="{D222FBCD-DF3F-4AC8-BDD3-F9E95D4A249B}"/>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90288" y="37950320"/>
          <a:ext cx="1931038" cy="1594649"/>
        </a:xfrm>
        <a:prstGeom prst="rect">
          <a:avLst/>
        </a:prstGeom>
      </xdr:spPr>
    </xdr:pic>
    <xdr:clientData/>
  </xdr:oneCellAnchor>
  <xdr:twoCellAnchor>
    <xdr:from>
      <xdr:col>8</xdr:col>
      <xdr:colOff>95250</xdr:colOff>
      <xdr:row>157</xdr:row>
      <xdr:rowOff>581025</xdr:rowOff>
    </xdr:from>
    <xdr:to>
      <xdr:col>8</xdr:col>
      <xdr:colOff>609600</xdr:colOff>
      <xdr:row>157</xdr:row>
      <xdr:rowOff>581025</xdr:rowOff>
    </xdr:to>
    <xdr:pic>
      <xdr:nvPicPr>
        <xdr:cNvPr id="423" name="Kép 10">
          <a:extLst>
            <a:ext uri="{FF2B5EF4-FFF2-40B4-BE49-F238E27FC236}">
              <a16:creationId xmlns:a16="http://schemas.microsoft.com/office/drawing/2014/main" id="{A0E10605-DA31-42C7-9BAF-C8F85DE1F96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51994"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157</xdr:row>
      <xdr:rowOff>581025</xdr:rowOff>
    </xdr:from>
    <xdr:to>
      <xdr:col>8</xdr:col>
      <xdr:colOff>609600</xdr:colOff>
      <xdr:row>157</xdr:row>
      <xdr:rowOff>581025</xdr:rowOff>
    </xdr:to>
    <xdr:pic>
      <xdr:nvPicPr>
        <xdr:cNvPr id="424" name="Kép 423">
          <a:extLst>
            <a:ext uri="{FF2B5EF4-FFF2-40B4-BE49-F238E27FC236}">
              <a16:creationId xmlns:a16="http://schemas.microsoft.com/office/drawing/2014/main" id="{34EC8669-6040-43C8-ADB7-49C23FB8570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51994"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157</xdr:row>
      <xdr:rowOff>581025</xdr:rowOff>
    </xdr:from>
    <xdr:ext cx="514350" cy="0"/>
    <xdr:pic>
      <xdr:nvPicPr>
        <xdr:cNvPr id="425" name="Kép 10">
          <a:extLst>
            <a:ext uri="{FF2B5EF4-FFF2-40B4-BE49-F238E27FC236}">
              <a16:creationId xmlns:a16="http://schemas.microsoft.com/office/drawing/2014/main" id="{F9039512-3CF0-4E7C-8E05-091A9345169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51994"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157</xdr:row>
      <xdr:rowOff>581025</xdr:rowOff>
    </xdr:from>
    <xdr:ext cx="514350" cy="0"/>
    <xdr:pic>
      <xdr:nvPicPr>
        <xdr:cNvPr id="426" name="Kép 425">
          <a:extLst>
            <a:ext uri="{FF2B5EF4-FFF2-40B4-BE49-F238E27FC236}">
              <a16:creationId xmlns:a16="http://schemas.microsoft.com/office/drawing/2014/main" id="{58FC24A1-E36C-41A7-B2CA-AA2158A290D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51994" y="34832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80543</xdr:colOff>
      <xdr:row>150</xdr:row>
      <xdr:rowOff>178129</xdr:rowOff>
    </xdr:from>
    <xdr:ext cx="1919708" cy="1133339"/>
    <xdr:pic>
      <xdr:nvPicPr>
        <xdr:cNvPr id="427" name="Kép 426">
          <a:extLst>
            <a:ext uri="{FF2B5EF4-FFF2-40B4-BE49-F238E27FC236}">
              <a16:creationId xmlns:a16="http://schemas.microsoft.com/office/drawing/2014/main" id="{364F1895-AE38-4ABA-ABFE-CA17E8862F6F}"/>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4611722" y="37965165"/>
          <a:ext cx="1919708" cy="1133339"/>
        </a:xfrm>
        <a:prstGeom prst="rect">
          <a:avLst/>
        </a:prstGeom>
      </xdr:spPr>
    </xdr:pic>
    <xdr:clientData/>
  </xdr:oneCellAnchor>
  <xdr:twoCellAnchor>
    <xdr:from>
      <xdr:col>16</xdr:col>
      <xdr:colOff>95250</xdr:colOff>
      <xdr:row>157</xdr:row>
      <xdr:rowOff>581025</xdr:rowOff>
    </xdr:from>
    <xdr:to>
      <xdr:col>16</xdr:col>
      <xdr:colOff>609600</xdr:colOff>
      <xdr:row>157</xdr:row>
      <xdr:rowOff>581025</xdr:rowOff>
    </xdr:to>
    <xdr:pic>
      <xdr:nvPicPr>
        <xdr:cNvPr id="428" name="Kép 10">
          <a:extLst>
            <a:ext uri="{FF2B5EF4-FFF2-40B4-BE49-F238E27FC236}">
              <a16:creationId xmlns:a16="http://schemas.microsoft.com/office/drawing/2014/main" id="{508CB417-24CE-46B1-950E-39D0A57B676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157</xdr:row>
      <xdr:rowOff>581025</xdr:rowOff>
    </xdr:from>
    <xdr:to>
      <xdr:col>16</xdr:col>
      <xdr:colOff>609600</xdr:colOff>
      <xdr:row>157</xdr:row>
      <xdr:rowOff>581025</xdr:rowOff>
    </xdr:to>
    <xdr:pic>
      <xdr:nvPicPr>
        <xdr:cNvPr id="429" name="Kép 428">
          <a:extLst>
            <a:ext uri="{FF2B5EF4-FFF2-40B4-BE49-F238E27FC236}">
              <a16:creationId xmlns:a16="http://schemas.microsoft.com/office/drawing/2014/main" id="{96557A56-A68A-44C2-8347-B413C16B676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157</xdr:row>
      <xdr:rowOff>581025</xdr:rowOff>
    </xdr:from>
    <xdr:ext cx="514350" cy="0"/>
    <xdr:pic>
      <xdr:nvPicPr>
        <xdr:cNvPr id="430" name="Kép 10">
          <a:extLst>
            <a:ext uri="{FF2B5EF4-FFF2-40B4-BE49-F238E27FC236}">
              <a16:creationId xmlns:a16="http://schemas.microsoft.com/office/drawing/2014/main" id="{D0404DAE-A72D-488E-AA08-02BAD25B906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157</xdr:row>
      <xdr:rowOff>581025</xdr:rowOff>
    </xdr:from>
    <xdr:ext cx="514350" cy="0"/>
    <xdr:pic>
      <xdr:nvPicPr>
        <xdr:cNvPr id="431" name="Kép 430">
          <a:extLst>
            <a:ext uri="{FF2B5EF4-FFF2-40B4-BE49-F238E27FC236}">
              <a16:creationId xmlns:a16="http://schemas.microsoft.com/office/drawing/2014/main" id="{67A5381F-D29A-4E0F-9E2A-8A9F605A1FB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77695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97551</xdr:colOff>
      <xdr:row>151</xdr:row>
      <xdr:rowOff>8967</xdr:rowOff>
    </xdr:from>
    <xdr:ext cx="1929912" cy="942702"/>
    <xdr:pic>
      <xdr:nvPicPr>
        <xdr:cNvPr id="432" name="Kép 431">
          <a:extLst>
            <a:ext uri="{FF2B5EF4-FFF2-40B4-BE49-F238E27FC236}">
              <a16:creationId xmlns:a16="http://schemas.microsoft.com/office/drawing/2014/main" id="{5DAFF038-BDB0-4D63-AB82-9DCA955187FF}"/>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7353" t="23002" r="8273" b="3698"/>
        <a:stretch/>
      </xdr:blipFill>
      <xdr:spPr>
        <a:xfrm>
          <a:off x="9295980" y="38054538"/>
          <a:ext cx="1929912" cy="942702"/>
        </a:xfrm>
        <a:prstGeom prst="rect">
          <a:avLst/>
        </a:prstGeom>
      </xdr:spPr>
    </xdr:pic>
    <xdr:clientData/>
  </xdr:oneCellAnchor>
  <xdr:oneCellAnchor>
    <xdr:from>
      <xdr:col>8</xdr:col>
      <xdr:colOff>95250</xdr:colOff>
      <xdr:row>202</xdr:row>
      <xdr:rowOff>581025</xdr:rowOff>
    </xdr:from>
    <xdr:ext cx="514350" cy="0"/>
    <xdr:pic>
      <xdr:nvPicPr>
        <xdr:cNvPr id="433" name="Kép 10">
          <a:extLst>
            <a:ext uri="{FF2B5EF4-FFF2-40B4-BE49-F238E27FC236}">
              <a16:creationId xmlns:a16="http://schemas.microsoft.com/office/drawing/2014/main" id="{6A7D733D-D349-4989-9F2C-694C00DA232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93598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202</xdr:row>
      <xdr:rowOff>581025</xdr:rowOff>
    </xdr:from>
    <xdr:ext cx="514350" cy="0"/>
    <xdr:pic>
      <xdr:nvPicPr>
        <xdr:cNvPr id="434" name="Kép 433">
          <a:extLst>
            <a:ext uri="{FF2B5EF4-FFF2-40B4-BE49-F238E27FC236}">
              <a16:creationId xmlns:a16="http://schemas.microsoft.com/office/drawing/2014/main" id="{E68D3083-07A2-458E-BBB9-3B7DCE9F233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93598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202</xdr:row>
      <xdr:rowOff>581025</xdr:rowOff>
    </xdr:from>
    <xdr:ext cx="514350" cy="0"/>
    <xdr:pic>
      <xdr:nvPicPr>
        <xdr:cNvPr id="435" name="Kép 10">
          <a:extLst>
            <a:ext uri="{FF2B5EF4-FFF2-40B4-BE49-F238E27FC236}">
              <a16:creationId xmlns:a16="http://schemas.microsoft.com/office/drawing/2014/main" id="{EE3869A4-829C-4204-AED1-59BAE62FB41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93598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202</xdr:row>
      <xdr:rowOff>581025</xdr:rowOff>
    </xdr:from>
    <xdr:ext cx="514350" cy="0"/>
    <xdr:pic>
      <xdr:nvPicPr>
        <xdr:cNvPr id="436" name="Kép 435">
          <a:extLst>
            <a:ext uri="{FF2B5EF4-FFF2-40B4-BE49-F238E27FC236}">
              <a16:creationId xmlns:a16="http://schemas.microsoft.com/office/drawing/2014/main" id="{28B47F8B-930E-4746-80E2-7872B298731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93598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98583</xdr:colOff>
      <xdr:row>195</xdr:row>
      <xdr:rowOff>244656</xdr:rowOff>
    </xdr:from>
    <xdr:ext cx="1958466" cy="2493781"/>
    <xdr:pic>
      <xdr:nvPicPr>
        <xdr:cNvPr id="437" name="Kép 436">
          <a:extLst>
            <a:ext uri="{FF2B5EF4-FFF2-40B4-BE49-F238E27FC236}">
              <a16:creationId xmlns:a16="http://schemas.microsoft.com/office/drawing/2014/main" id="{8EB5C982-6A3C-45EC-920B-0ED754C4855F}"/>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629762" y="51529977"/>
          <a:ext cx="1958466" cy="2493781"/>
        </a:xfrm>
        <a:prstGeom prst="rect">
          <a:avLst/>
        </a:prstGeom>
      </xdr:spPr>
    </xdr:pic>
    <xdr:clientData/>
  </xdr:oneCellAnchor>
  <xdr:oneCellAnchor>
    <xdr:from>
      <xdr:col>16</xdr:col>
      <xdr:colOff>95250</xdr:colOff>
      <xdr:row>202</xdr:row>
      <xdr:rowOff>581025</xdr:rowOff>
    </xdr:from>
    <xdr:ext cx="514350" cy="0"/>
    <xdr:pic>
      <xdr:nvPicPr>
        <xdr:cNvPr id="440" name="Kép 10">
          <a:extLst>
            <a:ext uri="{FF2B5EF4-FFF2-40B4-BE49-F238E27FC236}">
              <a16:creationId xmlns:a16="http://schemas.microsoft.com/office/drawing/2014/main" id="{88D710AE-5D73-4032-82F6-61F044CB029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75848" y="793598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202</xdr:row>
      <xdr:rowOff>581025</xdr:rowOff>
    </xdr:from>
    <xdr:ext cx="514350" cy="0"/>
    <xdr:pic>
      <xdr:nvPicPr>
        <xdr:cNvPr id="441" name="Kép 440">
          <a:extLst>
            <a:ext uri="{FF2B5EF4-FFF2-40B4-BE49-F238E27FC236}">
              <a16:creationId xmlns:a16="http://schemas.microsoft.com/office/drawing/2014/main" id="{78997F1F-D861-4B42-981A-3CACF2ED5F9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75848" y="793598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202</xdr:row>
      <xdr:rowOff>581025</xdr:rowOff>
    </xdr:from>
    <xdr:ext cx="514350" cy="0"/>
    <xdr:pic>
      <xdr:nvPicPr>
        <xdr:cNvPr id="442" name="Kép 10">
          <a:extLst>
            <a:ext uri="{FF2B5EF4-FFF2-40B4-BE49-F238E27FC236}">
              <a16:creationId xmlns:a16="http://schemas.microsoft.com/office/drawing/2014/main" id="{71F62014-0A4E-46CA-AAC5-9A16ABF5107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75848" y="793598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202</xdr:row>
      <xdr:rowOff>581025</xdr:rowOff>
    </xdr:from>
    <xdr:ext cx="514350" cy="0"/>
    <xdr:pic>
      <xdr:nvPicPr>
        <xdr:cNvPr id="443" name="Kép 442">
          <a:extLst>
            <a:ext uri="{FF2B5EF4-FFF2-40B4-BE49-F238E27FC236}">
              <a16:creationId xmlns:a16="http://schemas.microsoft.com/office/drawing/2014/main" id="{4DB421DD-5674-40DB-BC59-E0A4B71B759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75848" y="793598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202</xdr:row>
      <xdr:rowOff>581025</xdr:rowOff>
    </xdr:from>
    <xdr:ext cx="514350" cy="0"/>
    <xdr:pic>
      <xdr:nvPicPr>
        <xdr:cNvPr id="444" name="Kép 10">
          <a:extLst>
            <a:ext uri="{FF2B5EF4-FFF2-40B4-BE49-F238E27FC236}">
              <a16:creationId xmlns:a16="http://schemas.microsoft.com/office/drawing/2014/main" id="{E225BA70-3BF0-4E28-9727-FB3F5EF51FA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75848" y="793598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202</xdr:row>
      <xdr:rowOff>581025</xdr:rowOff>
    </xdr:from>
    <xdr:ext cx="514350" cy="0"/>
    <xdr:pic>
      <xdr:nvPicPr>
        <xdr:cNvPr id="445" name="Kép 444">
          <a:extLst>
            <a:ext uri="{FF2B5EF4-FFF2-40B4-BE49-F238E27FC236}">
              <a16:creationId xmlns:a16="http://schemas.microsoft.com/office/drawing/2014/main" id="{18BD33A0-97BA-4E12-A9F4-B45D60AF176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75848" y="793598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55984</xdr:colOff>
      <xdr:row>196</xdr:row>
      <xdr:rowOff>139477</xdr:rowOff>
    </xdr:from>
    <xdr:ext cx="2058996" cy="2496931"/>
    <xdr:pic>
      <xdr:nvPicPr>
        <xdr:cNvPr id="446" name="Kép 445">
          <a:extLst>
            <a:ext uri="{FF2B5EF4-FFF2-40B4-BE49-F238E27FC236}">
              <a16:creationId xmlns:a16="http://schemas.microsoft.com/office/drawing/2014/main" id="{CCC65D4B-9998-4F7B-8475-D13850E917D8}"/>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17157" t="20161" r="15966" b="15541"/>
        <a:stretch/>
      </xdr:blipFill>
      <xdr:spPr>
        <a:xfrm>
          <a:off x="9254413" y="51683334"/>
          <a:ext cx="2058996" cy="2496931"/>
        </a:xfrm>
        <a:prstGeom prst="rect">
          <a:avLst/>
        </a:prstGeom>
      </xdr:spPr>
    </xdr:pic>
    <xdr:clientData/>
  </xdr:oneCellAnchor>
  <xdr:twoCellAnchor>
    <xdr:from>
      <xdr:col>24</xdr:col>
      <xdr:colOff>95250</xdr:colOff>
      <xdr:row>202</xdr:row>
      <xdr:rowOff>581025</xdr:rowOff>
    </xdr:from>
    <xdr:to>
      <xdr:col>24</xdr:col>
      <xdr:colOff>609600</xdr:colOff>
      <xdr:row>202</xdr:row>
      <xdr:rowOff>581025</xdr:rowOff>
    </xdr:to>
    <xdr:pic>
      <xdr:nvPicPr>
        <xdr:cNvPr id="449" name="Kép 10">
          <a:extLst>
            <a:ext uri="{FF2B5EF4-FFF2-40B4-BE49-F238E27FC236}">
              <a16:creationId xmlns:a16="http://schemas.microsoft.com/office/drawing/2014/main" id="{C5CB944F-EF5B-4801-B0C8-DC167211F85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202</xdr:row>
      <xdr:rowOff>581025</xdr:rowOff>
    </xdr:from>
    <xdr:to>
      <xdr:col>24</xdr:col>
      <xdr:colOff>609600</xdr:colOff>
      <xdr:row>202</xdr:row>
      <xdr:rowOff>581025</xdr:rowOff>
    </xdr:to>
    <xdr:pic>
      <xdr:nvPicPr>
        <xdr:cNvPr id="450" name="Kép 449">
          <a:extLst>
            <a:ext uri="{FF2B5EF4-FFF2-40B4-BE49-F238E27FC236}">
              <a16:creationId xmlns:a16="http://schemas.microsoft.com/office/drawing/2014/main" id="{6DD50796-494E-4B0B-9324-10EC2A8539C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202</xdr:row>
      <xdr:rowOff>581025</xdr:rowOff>
    </xdr:from>
    <xdr:to>
      <xdr:col>24</xdr:col>
      <xdr:colOff>609600</xdr:colOff>
      <xdr:row>202</xdr:row>
      <xdr:rowOff>581025</xdr:rowOff>
    </xdr:to>
    <xdr:pic>
      <xdr:nvPicPr>
        <xdr:cNvPr id="451" name="Kép 10">
          <a:extLst>
            <a:ext uri="{FF2B5EF4-FFF2-40B4-BE49-F238E27FC236}">
              <a16:creationId xmlns:a16="http://schemas.microsoft.com/office/drawing/2014/main" id="{E969B0C1-FE37-4992-AABE-EE3C1F073EF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202</xdr:row>
      <xdr:rowOff>581025</xdr:rowOff>
    </xdr:from>
    <xdr:to>
      <xdr:col>24</xdr:col>
      <xdr:colOff>609600</xdr:colOff>
      <xdr:row>202</xdr:row>
      <xdr:rowOff>581025</xdr:rowOff>
    </xdr:to>
    <xdr:pic>
      <xdr:nvPicPr>
        <xdr:cNvPr id="452" name="Kép 451">
          <a:extLst>
            <a:ext uri="{FF2B5EF4-FFF2-40B4-BE49-F238E27FC236}">
              <a16:creationId xmlns:a16="http://schemas.microsoft.com/office/drawing/2014/main" id="{D5C34DC3-1EFF-4133-8F56-B3C805B0576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202</xdr:row>
      <xdr:rowOff>581025</xdr:rowOff>
    </xdr:from>
    <xdr:to>
      <xdr:col>24</xdr:col>
      <xdr:colOff>609600</xdr:colOff>
      <xdr:row>202</xdr:row>
      <xdr:rowOff>581025</xdr:rowOff>
    </xdr:to>
    <xdr:pic>
      <xdr:nvPicPr>
        <xdr:cNvPr id="453" name="Kép 10">
          <a:extLst>
            <a:ext uri="{FF2B5EF4-FFF2-40B4-BE49-F238E27FC236}">
              <a16:creationId xmlns:a16="http://schemas.microsoft.com/office/drawing/2014/main" id="{4DC2F381-D42C-4E56-82FE-3BA2D488E79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202</xdr:row>
      <xdr:rowOff>581025</xdr:rowOff>
    </xdr:from>
    <xdr:to>
      <xdr:col>24</xdr:col>
      <xdr:colOff>609600</xdr:colOff>
      <xdr:row>202</xdr:row>
      <xdr:rowOff>581025</xdr:rowOff>
    </xdr:to>
    <xdr:pic>
      <xdr:nvPicPr>
        <xdr:cNvPr id="454" name="Kép 453">
          <a:extLst>
            <a:ext uri="{FF2B5EF4-FFF2-40B4-BE49-F238E27FC236}">
              <a16:creationId xmlns:a16="http://schemas.microsoft.com/office/drawing/2014/main" id="{DEB9A945-6553-48AA-9D9C-376BA9A3E40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202</xdr:row>
      <xdr:rowOff>581025</xdr:rowOff>
    </xdr:from>
    <xdr:ext cx="514350" cy="0"/>
    <xdr:pic>
      <xdr:nvPicPr>
        <xdr:cNvPr id="455" name="Kép 10">
          <a:extLst>
            <a:ext uri="{FF2B5EF4-FFF2-40B4-BE49-F238E27FC236}">
              <a16:creationId xmlns:a16="http://schemas.microsoft.com/office/drawing/2014/main" id="{4BF3703B-FFF5-4608-9133-F9424D1C238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202</xdr:row>
      <xdr:rowOff>581025</xdr:rowOff>
    </xdr:from>
    <xdr:ext cx="514350" cy="0"/>
    <xdr:pic>
      <xdr:nvPicPr>
        <xdr:cNvPr id="456" name="Kép 455">
          <a:extLst>
            <a:ext uri="{FF2B5EF4-FFF2-40B4-BE49-F238E27FC236}">
              <a16:creationId xmlns:a16="http://schemas.microsoft.com/office/drawing/2014/main" id="{F178B2B2-7F87-4123-AB27-981663B19CC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202</xdr:row>
      <xdr:rowOff>581025</xdr:rowOff>
    </xdr:from>
    <xdr:ext cx="514350" cy="0"/>
    <xdr:pic>
      <xdr:nvPicPr>
        <xdr:cNvPr id="457" name="Kép 10">
          <a:extLst>
            <a:ext uri="{FF2B5EF4-FFF2-40B4-BE49-F238E27FC236}">
              <a16:creationId xmlns:a16="http://schemas.microsoft.com/office/drawing/2014/main" id="{4A7396C5-E5DD-4BF5-93B1-40F4AED0F14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202</xdr:row>
      <xdr:rowOff>581025</xdr:rowOff>
    </xdr:from>
    <xdr:ext cx="514350" cy="0"/>
    <xdr:pic>
      <xdr:nvPicPr>
        <xdr:cNvPr id="458" name="Kép 457">
          <a:extLst>
            <a:ext uri="{FF2B5EF4-FFF2-40B4-BE49-F238E27FC236}">
              <a16:creationId xmlns:a16="http://schemas.microsoft.com/office/drawing/2014/main" id="{329E38CD-EA49-4C46-AF6A-5DD86EFCF55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202</xdr:row>
      <xdr:rowOff>581025</xdr:rowOff>
    </xdr:from>
    <xdr:ext cx="514350" cy="0"/>
    <xdr:pic>
      <xdr:nvPicPr>
        <xdr:cNvPr id="459" name="Kép 10">
          <a:extLst>
            <a:ext uri="{FF2B5EF4-FFF2-40B4-BE49-F238E27FC236}">
              <a16:creationId xmlns:a16="http://schemas.microsoft.com/office/drawing/2014/main" id="{E131E73F-45B7-4ECA-9FDE-3445D7E5F80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202</xdr:row>
      <xdr:rowOff>581025</xdr:rowOff>
    </xdr:from>
    <xdr:ext cx="514350" cy="0"/>
    <xdr:pic>
      <xdr:nvPicPr>
        <xdr:cNvPr id="460" name="Kép 459">
          <a:extLst>
            <a:ext uri="{FF2B5EF4-FFF2-40B4-BE49-F238E27FC236}">
              <a16:creationId xmlns:a16="http://schemas.microsoft.com/office/drawing/2014/main" id="{FF55DFD1-445C-49CB-89C9-8544BE648C9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202</xdr:row>
      <xdr:rowOff>581025</xdr:rowOff>
    </xdr:from>
    <xdr:ext cx="514350" cy="0"/>
    <xdr:pic>
      <xdr:nvPicPr>
        <xdr:cNvPr id="461" name="Kép 10">
          <a:extLst>
            <a:ext uri="{FF2B5EF4-FFF2-40B4-BE49-F238E27FC236}">
              <a16:creationId xmlns:a16="http://schemas.microsoft.com/office/drawing/2014/main" id="{5C703D24-99CB-4EEE-B3F2-1CF5EE1E9AB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202</xdr:row>
      <xdr:rowOff>581025</xdr:rowOff>
    </xdr:from>
    <xdr:ext cx="514350" cy="0"/>
    <xdr:pic>
      <xdr:nvPicPr>
        <xdr:cNvPr id="462" name="Kép 461">
          <a:extLst>
            <a:ext uri="{FF2B5EF4-FFF2-40B4-BE49-F238E27FC236}">
              <a16:creationId xmlns:a16="http://schemas.microsoft.com/office/drawing/2014/main" id="{C35434DE-DFCE-4315-AAB8-AFB21F9CAD3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60664</xdr:colOff>
      <xdr:row>195</xdr:row>
      <xdr:rowOff>189936</xdr:rowOff>
    </xdr:from>
    <xdr:ext cx="1959828" cy="2482817"/>
    <xdr:pic>
      <xdr:nvPicPr>
        <xdr:cNvPr id="463" name="Kép 462">
          <a:extLst>
            <a:ext uri="{FF2B5EF4-FFF2-40B4-BE49-F238E27FC236}">
              <a16:creationId xmlns:a16="http://schemas.microsoft.com/office/drawing/2014/main" id="{1C52838D-64CF-49F9-90E8-9289BA9DC251}"/>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18907" t="19616" r="15617" b="14860"/>
        <a:stretch/>
      </xdr:blipFill>
      <xdr:spPr>
        <a:xfrm>
          <a:off x="15318807" y="60732650"/>
          <a:ext cx="1959828" cy="2482817"/>
        </a:xfrm>
        <a:prstGeom prst="rect">
          <a:avLst/>
        </a:prstGeom>
      </xdr:spPr>
    </xdr:pic>
    <xdr:clientData/>
  </xdr:oneCellAnchor>
  <xdr:oneCellAnchor>
    <xdr:from>
      <xdr:col>24</xdr:col>
      <xdr:colOff>95250</xdr:colOff>
      <xdr:row>141</xdr:row>
      <xdr:rowOff>581025</xdr:rowOff>
    </xdr:from>
    <xdr:ext cx="514350" cy="0"/>
    <xdr:pic>
      <xdr:nvPicPr>
        <xdr:cNvPr id="466" name="Kép 10">
          <a:extLst>
            <a:ext uri="{FF2B5EF4-FFF2-40B4-BE49-F238E27FC236}">
              <a16:creationId xmlns:a16="http://schemas.microsoft.com/office/drawing/2014/main" id="{589EB847-66B6-4E75-BD88-6C6EC4583DE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75848"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467" name="Kép 466">
          <a:extLst>
            <a:ext uri="{FF2B5EF4-FFF2-40B4-BE49-F238E27FC236}">
              <a16:creationId xmlns:a16="http://schemas.microsoft.com/office/drawing/2014/main" id="{E6FD6F88-0280-4477-91AB-DCF44FEF9C6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75848"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468" name="Kép 10">
          <a:extLst>
            <a:ext uri="{FF2B5EF4-FFF2-40B4-BE49-F238E27FC236}">
              <a16:creationId xmlns:a16="http://schemas.microsoft.com/office/drawing/2014/main" id="{3776BF96-6190-4240-80F5-E1075E613D5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75848"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469" name="Kép 468">
          <a:extLst>
            <a:ext uri="{FF2B5EF4-FFF2-40B4-BE49-F238E27FC236}">
              <a16:creationId xmlns:a16="http://schemas.microsoft.com/office/drawing/2014/main" id="{38190224-D228-4E3E-8535-7C2775EC2AF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875848" y="1222968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85716</xdr:colOff>
      <xdr:row>132</xdr:row>
      <xdr:rowOff>217715</xdr:rowOff>
    </xdr:from>
    <xdr:ext cx="1955355" cy="2686741"/>
    <xdr:pic>
      <xdr:nvPicPr>
        <xdr:cNvPr id="470" name="Kép 469">
          <a:extLst>
            <a:ext uri="{FF2B5EF4-FFF2-40B4-BE49-F238E27FC236}">
              <a16:creationId xmlns:a16="http://schemas.microsoft.com/office/drawing/2014/main" id="{9EB2F5ED-A3FB-4F8F-AAC5-48F90CA62559}"/>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16184" t="24553" r="12388" b="9598"/>
        <a:stretch/>
      </xdr:blipFill>
      <xdr:spPr>
        <a:xfrm>
          <a:off x="85716" y="56020608"/>
          <a:ext cx="1955355" cy="2686741"/>
        </a:xfrm>
        <a:prstGeom prst="rect">
          <a:avLst/>
        </a:prstGeom>
      </xdr:spPr>
    </xdr:pic>
    <xdr:clientData/>
  </xdr:oneCellAnchor>
  <xdr:twoCellAnchor editAs="oneCell">
    <xdr:from>
      <xdr:col>0</xdr:col>
      <xdr:colOff>84192</xdr:colOff>
      <xdr:row>57</xdr:row>
      <xdr:rowOff>13608</xdr:rowOff>
    </xdr:from>
    <xdr:to>
      <xdr:col>0</xdr:col>
      <xdr:colOff>2015631</xdr:colOff>
      <xdr:row>61</xdr:row>
      <xdr:rowOff>263367</xdr:rowOff>
    </xdr:to>
    <xdr:pic>
      <xdr:nvPicPr>
        <xdr:cNvPr id="7" name="Kép 6">
          <a:extLst>
            <a:ext uri="{FF2B5EF4-FFF2-40B4-BE49-F238E27FC236}">
              <a16:creationId xmlns:a16="http://schemas.microsoft.com/office/drawing/2014/main" id="{38ECACB6-AA33-4666-B9A9-3F407D226304}"/>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615371" y="11293929"/>
          <a:ext cx="1908579" cy="889567"/>
        </a:xfrm>
        <a:prstGeom prst="rect">
          <a:avLst/>
        </a:prstGeom>
      </xdr:spPr>
    </xdr:pic>
    <xdr:clientData/>
  </xdr:twoCellAnchor>
  <xdr:oneCellAnchor>
    <xdr:from>
      <xdr:col>8</xdr:col>
      <xdr:colOff>95250</xdr:colOff>
      <xdr:row>190</xdr:row>
      <xdr:rowOff>0</xdr:rowOff>
    </xdr:from>
    <xdr:ext cx="514350" cy="0"/>
    <xdr:pic>
      <xdr:nvPicPr>
        <xdr:cNvPr id="208" name="Kép 10">
          <a:extLst>
            <a:ext uri="{FF2B5EF4-FFF2-40B4-BE49-F238E27FC236}">
              <a16:creationId xmlns:a16="http://schemas.microsoft.com/office/drawing/2014/main" id="{D8D82BF8-CE7A-470D-8F90-856F846CDCD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190</xdr:row>
      <xdr:rowOff>0</xdr:rowOff>
    </xdr:from>
    <xdr:ext cx="514350" cy="0"/>
    <xdr:pic>
      <xdr:nvPicPr>
        <xdr:cNvPr id="209" name="Kép 208">
          <a:extLst>
            <a:ext uri="{FF2B5EF4-FFF2-40B4-BE49-F238E27FC236}">
              <a16:creationId xmlns:a16="http://schemas.microsoft.com/office/drawing/2014/main" id="{39E4661F-D8F1-405C-A60D-EFB14DEFD2E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190</xdr:row>
      <xdr:rowOff>0</xdr:rowOff>
    </xdr:from>
    <xdr:ext cx="514350" cy="0"/>
    <xdr:pic>
      <xdr:nvPicPr>
        <xdr:cNvPr id="212" name="Kép 10">
          <a:extLst>
            <a:ext uri="{FF2B5EF4-FFF2-40B4-BE49-F238E27FC236}">
              <a16:creationId xmlns:a16="http://schemas.microsoft.com/office/drawing/2014/main" id="{CBC805D0-DF5E-4AE1-8213-2CCB5558ACC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25706"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190</xdr:row>
      <xdr:rowOff>0</xdr:rowOff>
    </xdr:from>
    <xdr:ext cx="514350" cy="0"/>
    <xdr:pic>
      <xdr:nvPicPr>
        <xdr:cNvPr id="213" name="Kép 212">
          <a:extLst>
            <a:ext uri="{FF2B5EF4-FFF2-40B4-BE49-F238E27FC236}">
              <a16:creationId xmlns:a16="http://schemas.microsoft.com/office/drawing/2014/main" id="{A2844B60-793D-4FE1-A0F7-35788518383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25706"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190</xdr:row>
      <xdr:rowOff>0</xdr:rowOff>
    </xdr:from>
    <xdr:ext cx="514350" cy="0"/>
    <xdr:pic>
      <xdr:nvPicPr>
        <xdr:cNvPr id="214" name="Kép 10">
          <a:extLst>
            <a:ext uri="{FF2B5EF4-FFF2-40B4-BE49-F238E27FC236}">
              <a16:creationId xmlns:a16="http://schemas.microsoft.com/office/drawing/2014/main" id="{18AC5857-860A-4F99-AB08-2C597377A60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25706"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190</xdr:row>
      <xdr:rowOff>0</xdr:rowOff>
    </xdr:from>
    <xdr:ext cx="514350" cy="0"/>
    <xdr:pic>
      <xdr:nvPicPr>
        <xdr:cNvPr id="215" name="Kép 214">
          <a:extLst>
            <a:ext uri="{FF2B5EF4-FFF2-40B4-BE49-F238E27FC236}">
              <a16:creationId xmlns:a16="http://schemas.microsoft.com/office/drawing/2014/main" id="{6EFA78FE-4382-43DF-8AE0-FD891A008B6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25706"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16</xdr:col>
      <xdr:colOff>95250</xdr:colOff>
      <xdr:row>45</xdr:row>
      <xdr:rowOff>581025</xdr:rowOff>
    </xdr:from>
    <xdr:to>
      <xdr:col>16</xdr:col>
      <xdr:colOff>609600</xdr:colOff>
      <xdr:row>45</xdr:row>
      <xdr:rowOff>581025</xdr:rowOff>
    </xdr:to>
    <xdr:pic>
      <xdr:nvPicPr>
        <xdr:cNvPr id="220" name="Kép 10">
          <a:extLst>
            <a:ext uri="{FF2B5EF4-FFF2-40B4-BE49-F238E27FC236}">
              <a16:creationId xmlns:a16="http://schemas.microsoft.com/office/drawing/2014/main" id="{65B6FF44-1266-4429-B88B-8CB0F176397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42655" y="792514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45</xdr:row>
      <xdr:rowOff>581025</xdr:rowOff>
    </xdr:from>
    <xdr:to>
      <xdr:col>16</xdr:col>
      <xdr:colOff>609600</xdr:colOff>
      <xdr:row>45</xdr:row>
      <xdr:rowOff>581025</xdr:rowOff>
    </xdr:to>
    <xdr:pic>
      <xdr:nvPicPr>
        <xdr:cNvPr id="221" name="Kép 220">
          <a:extLst>
            <a:ext uri="{FF2B5EF4-FFF2-40B4-BE49-F238E27FC236}">
              <a16:creationId xmlns:a16="http://schemas.microsoft.com/office/drawing/2014/main" id="{012B937A-7F0B-4A26-99D5-33FF177E4A2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42655" y="792514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45</xdr:row>
      <xdr:rowOff>581025</xdr:rowOff>
    </xdr:from>
    <xdr:ext cx="514350" cy="0"/>
    <xdr:pic>
      <xdr:nvPicPr>
        <xdr:cNvPr id="222" name="Kép 10">
          <a:extLst>
            <a:ext uri="{FF2B5EF4-FFF2-40B4-BE49-F238E27FC236}">
              <a16:creationId xmlns:a16="http://schemas.microsoft.com/office/drawing/2014/main" id="{9BA11FED-E93F-41C0-9D9A-48710117EF8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730215" y="792514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45</xdr:row>
      <xdr:rowOff>581025</xdr:rowOff>
    </xdr:from>
    <xdr:ext cx="514350" cy="0"/>
    <xdr:pic>
      <xdr:nvPicPr>
        <xdr:cNvPr id="223" name="Kép 222">
          <a:extLst>
            <a:ext uri="{FF2B5EF4-FFF2-40B4-BE49-F238E27FC236}">
              <a16:creationId xmlns:a16="http://schemas.microsoft.com/office/drawing/2014/main" id="{5A604150-49F5-4555-BB88-CA789B79869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730215" y="792514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45</xdr:row>
      <xdr:rowOff>581025</xdr:rowOff>
    </xdr:from>
    <xdr:ext cx="514350" cy="0"/>
    <xdr:pic>
      <xdr:nvPicPr>
        <xdr:cNvPr id="224" name="Kép 10">
          <a:extLst>
            <a:ext uri="{FF2B5EF4-FFF2-40B4-BE49-F238E27FC236}">
              <a16:creationId xmlns:a16="http://schemas.microsoft.com/office/drawing/2014/main" id="{3BAE4564-515E-4593-9FBF-7160083C082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730215" y="792514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45</xdr:row>
      <xdr:rowOff>581025</xdr:rowOff>
    </xdr:from>
    <xdr:ext cx="514350" cy="0"/>
    <xdr:pic>
      <xdr:nvPicPr>
        <xdr:cNvPr id="225" name="Kép 224">
          <a:extLst>
            <a:ext uri="{FF2B5EF4-FFF2-40B4-BE49-F238E27FC236}">
              <a16:creationId xmlns:a16="http://schemas.microsoft.com/office/drawing/2014/main" id="{2297BA90-9E28-4FFE-894C-8E27A09B603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730215" y="792514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45</xdr:row>
      <xdr:rowOff>581025</xdr:rowOff>
    </xdr:from>
    <xdr:ext cx="514350" cy="0"/>
    <xdr:pic>
      <xdr:nvPicPr>
        <xdr:cNvPr id="226" name="Kép 10">
          <a:extLst>
            <a:ext uri="{FF2B5EF4-FFF2-40B4-BE49-F238E27FC236}">
              <a16:creationId xmlns:a16="http://schemas.microsoft.com/office/drawing/2014/main" id="{05E59DAC-3632-4EFF-8411-0D7BA312FBA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39439" y="792514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45</xdr:row>
      <xdr:rowOff>581025</xdr:rowOff>
    </xdr:from>
    <xdr:ext cx="514350" cy="0"/>
    <xdr:pic>
      <xdr:nvPicPr>
        <xdr:cNvPr id="227" name="Kép 226">
          <a:extLst>
            <a:ext uri="{FF2B5EF4-FFF2-40B4-BE49-F238E27FC236}">
              <a16:creationId xmlns:a16="http://schemas.microsoft.com/office/drawing/2014/main" id="{95C97131-7FC0-4075-976D-9F9FD7414A2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39439" y="792514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45</xdr:row>
      <xdr:rowOff>581025</xdr:rowOff>
    </xdr:from>
    <xdr:ext cx="514350" cy="0"/>
    <xdr:pic>
      <xdr:nvPicPr>
        <xdr:cNvPr id="228" name="Kép 10">
          <a:extLst>
            <a:ext uri="{FF2B5EF4-FFF2-40B4-BE49-F238E27FC236}">
              <a16:creationId xmlns:a16="http://schemas.microsoft.com/office/drawing/2014/main" id="{D1CC4063-1996-465F-8F5D-465860C5DE2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39439" y="792514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45</xdr:row>
      <xdr:rowOff>581025</xdr:rowOff>
    </xdr:from>
    <xdr:ext cx="514350" cy="0"/>
    <xdr:pic>
      <xdr:nvPicPr>
        <xdr:cNvPr id="229" name="Kép 228">
          <a:extLst>
            <a:ext uri="{FF2B5EF4-FFF2-40B4-BE49-F238E27FC236}">
              <a16:creationId xmlns:a16="http://schemas.microsoft.com/office/drawing/2014/main" id="{1995D876-FE1B-4AC3-8774-709A56FC57C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39439" y="792514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56085</xdr:colOff>
      <xdr:row>35</xdr:row>
      <xdr:rowOff>187020</xdr:rowOff>
    </xdr:from>
    <xdr:ext cx="1970857" cy="2221950"/>
    <xdr:pic>
      <xdr:nvPicPr>
        <xdr:cNvPr id="231" name="Kép 230">
          <a:extLst>
            <a:ext uri="{FF2B5EF4-FFF2-40B4-BE49-F238E27FC236}">
              <a16:creationId xmlns:a16="http://schemas.microsoft.com/office/drawing/2014/main" id="{DB1DF7EC-90C4-42AB-995A-4883451CEFEE}"/>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0001957" y="11107543"/>
          <a:ext cx="1970857" cy="2221950"/>
        </a:xfrm>
        <a:prstGeom prst="rect">
          <a:avLst/>
        </a:prstGeom>
      </xdr:spPr>
    </xdr:pic>
    <xdr:clientData/>
  </xdr:oneCellAnchor>
  <xdr:oneCellAnchor>
    <xdr:from>
      <xdr:col>24</xdr:col>
      <xdr:colOff>66332</xdr:colOff>
      <xdr:row>39</xdr:row>
      <xdr:rowOff>126977</xdr:rowOff>
    </xdr:from>
    <xdr:ext cx="1974739" cy="1221591"/>
    <xdr:pic>
      <xdr:nvPicPr>
        <xdr:cNvPr id="237" name="Kép 236">
          <a:extLst>
            <a:ext uri="{FF2B5EF4-FFF2-40B4-BE49-F238E27FC236}">
              <a16:creationId xmlns:a16="http://schemas.microsoft.com/office/drawing/2014/main" id="{B9776242-9896-483C-9502-3DFB5B049D49}"/>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66332" y="11080727"/>
          <a:ext cx="1974739" cy="1221591"/>
        </a:xfrm>
        <a:prstGeom prst="rect">
          <a:avLst/>
        </a:prstGeom>
      </xdr:spPr>
    </xdr:pic>
    <xdr:clientData/>
  </xdr:oneCellAnchor>
  <xdr:twoCellAnchor>
    <xdr:from>
      <xdr:col>24</xdr:col>
      <xdr:colOff>95250</xdr:colOff>
      <xdr:row>93</xdr:row>
      <xdr:rowOff>581025</xdr:rowOff>
    </xdr:from>
    <xdr:to>
      <xdr:col>24</xdr:col>
      <xdr:colOff>609600</xdr:colOff>
      <xdr:row>93</xdr:row>
      <xdr:rowOff>581025</xdr:rowOff>
    </xdr:to>
    <xdr:pic>
      <xdr:nvPicPr>
        <xdr:cNvPr id="246" name="Kép 10">
          <a:extLst>
            <a:ext uri="{FF2B5EF4-FFF2-40B4-BE49-F238E27FC236}">
              <a16:creationId xmlns:a16="http://schemas.microsoft.com/office/drawing/2014/main" id="{91187912-B56C-4FC1-AAF8-4B8D51CEF35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132670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93</xdr:row>
      <xdr:rowOff>581025</xdr:rowOff>
    </xdr:from>
    <xdr:to>
      <xdr:col>24</xdr:col>
      <xdr:colOff>609600</xdr:colOff>
      <xdr:row>93</xdr:row>
      <xdr:rowOff>581025</xdr:rowOff>
    </xdr:to>
    <xdr:pic>
      <xdr:nvPicPr>
        <xdr:cNvPr id="247" name="Kép 246">
          <a:extLst>
            <a:ext uri="{FF2B5EF4-FFF2-40B4-BE49-F238E27FC236}">
              <a16:creationId xmlns:a16="http://schemas.microsoft.com/office/drawing/2014/main" id="{61606DD1-9188-48B6-8B80-C8F36DF89DB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132670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93</xdr:row>
      <xdr:rowOff>581025</xdr:rowOff>
    </xdr:from>
    <xdr:ext cx="514350" cy="0"/>
    <xdr:pic>
      <xdr:nvPicPr>
        <xdr:cNvPr id="248" name="Kép 10">
          <a:extLst>
            <a:ext uri="{FF2B5EF4-FFF2-40B4-BE49-F238E27FC236}">
              <a16:creationId xmlns:a16="http://schemas.microsoft.com/office/drawing/2014/main" id="{D4436ADC-0EAE-4791-9FB6-0CF26D9090B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132670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93</xdr:row>
      <xdr:rowOff>581025</xdr:rowOff>
    </xdr:from>
    <xdr:ext cx="514350" cy="0"/>
    <xdr:pic>
      <xdr:nvPicPr>
        <xdr:cNvPr id="249" name="Kép 248">
          <a:extLst>
            <a:ext uri="{FF2B5EF4-FFF2-40B4-BE49-F238E27FC236}">
              <a16:creationId xmlns:a16="http://schemas.microsoft.com/office/drawing/2014/main" id="{494535E2-57A1-41DB-A730-E043EE4A3AB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132670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93</xdr:row>
      <xdr:rowOff>581025</xdr:rowOff>
    </xdr:from>
    <xdr:ext cx="514350" cy="0"/>
    <xdr:pic>
      <xdr:nvPicPr>
        <xdr:cNvPr id="250" name="Kép 10">
          <a:extLst>
            <a:ext uri="{FF2B5EF4-FFF2-40B4-BE49-F238E27FC236}">
              <a16:creationId xmlns:a16="http://schemas.microsoft.com/office/drawing/2014/main" id="{6E119EEE-7944-46E7-BADA-094662AE6E7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132670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93</xdr:row>
      <xdr:rowOff>581025</xdr:rowOff>
    </xdr:from>
    <xdr:ext cx="514350" cy="0"/>
    <xdr:pic>
      <xdr:nvPicPr>
        <xdr:cNvPr id="251" name="Kép 250">
          <a:extLst>
            <a:ext uri="{FF2B5EF4-FFF2-40B4-BE49-F238E27FC236}">
              <a16:creationId xmlns:a16="http://schemas.microsoft.com/office/drawing/2014/main" id="{7D8309F3-2680-4580-B574-13498EE0115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132670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109</xdr:row>
      <xdr:rowOff>581025</xdr:rowOff>
    </xdr:from>
    <xdr:to>
      <xdr:col>0</xdr:col>
      <xdr:colOff>609600</xdr:colOff>
      <xdr:row>109</xdr:row>
      <xdr:rowOff>581025</xdr:rowOff>
    </xdr:to>
    <xdr:pic>
      <xdr:nvPicPr>
        <xdr:cNvPr id="253" name="Kép 10">
          <a:extLst>
            <a:ext uri="{FF2B5EF4-FFF2-40B4-BE49-F238E27FC236}">
              <a16:creationId xmlns:a16="http://schemas.microsoft.com/office/drawing/2014/main" id="{C47395C9-3A11-49DD-A091-705A71DE7E6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42655" y="2132670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109</xdr:row>
      <xdr:rowOff>581025</xdr:rowOff>
    </xdr:from>
    <xdr:to>
      <xdr:col>0</xdr:col>
      <xdr:colOff>609600</xdr:colOff>
      <xdr:row>109</xdr:row>
      <xdr:rowOff>581025</xdr:rowOff>
    </xdr:to>
    <xdr:pic>
      <xdr:nvPicPr>
        <xdr:cNvPr id="254" name="Kép 253">
          <a:extLst>
            <a:ext uri="{FF2B5EF4-FFF2-40B4-BE49-F238E27FC236}">
              <a16:creationId xmlns:a16="http://schemas.microsoft.com/office/drawing/2014/main" id="{5D7C24DD-11AB-4B6C-A918-FDE307A96F6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42655" y="2132670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109</xdr:row>
      <xdr:rowOff>581025</xdr:rowOff>
    </xdr:from>
    <xdr:ext cx="514350" cy="0"/>
    <xdr:pic>
      <xdr:nvPicPr>
        <xdr:cNvPr id="255" name="Kép 10">
          <a:extLst>
            <a:ext uri="{FF2B5EF4-FFF2-40B4-BE49-F238E27FC236}">
              <a16:creationId xmlns:a16="http://schemas.microsoft.com/office/drawing/2014/main" id="{4881B5B8-A3CE-4B85-9CAD-31BF4FD1A86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42655" y="2132670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109</xdr:row>
      <xdr:rowOff>581025</xdr:rowOff>
    </xdr:from>
    <xdr:ext cx="514350" cy="0"/>
    <xdr:pic>
      <xdr:nvPicPr>
        <xdr:cNvPr id="256" name="Kép 255">
          <a:extLst>
            <a:ext uri="{FF2B5EF4-FFF2-40B4-BE49-F238E27FC236}">
              <a16:creationId xmlns:a16="http://schemas.microsoft.com/office/drawing/2014/main" id="{3D08F67F-4617-4C95-82C1-39018E05A1A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42655" y="2132670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109</xdr:row>
      <xdr:rowOff>581025</xdr:rowOff>
    </xdr:from>
    <xdr:to>
      <xdr:col>8</xdr:col>
      <xdr:colOff>609600</xdr:colOff>
      <xdr:row>109</xdr:row>
      <xdr:rowOff>581025</xdr:rowOff>
    </xdr:to>
    <xdr:pic>
      <xdr:nvPicPr>
        <xdr:cNvPr id="258" name="Kép 10">
          <a:extLst>
            <a:ext uri="{FF2B5EF4-FFF2-40B4-BE49-F238E27FC236}">
              <a16:creationId xmlns:a16="http://schemas.microsoft.com/office/drawing/2014/main" id="{7B950AD8-191E-4E66-A1FA-A1BE5FA6C07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730215" y="2132670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109</xdr:row>
      <xdr:rowOff>581025</xdr:rowOff>
    </xdr:from>
    <xdr:to>
      <xdr:col>8</xdr:col>
      <xdr:colOff>609600</xdr:colOff>
      <xdr:row>109</xdr:row>
      <xdr:rowOff>581025</xdr:rowOff>
    </xdr:to>
    <xdr:pic>
      <xdr:nvPicPr>
        <xdr:cNvPr id="259" name="Kép 258">
          <a:extLst>
            <a:ext uri="{FF2B5EF4-FFF2-40B4-BE49-F238E27FC236}">
              <a16:creationId xmlns:a16="http://schemas.microsoft.com/office/drawing/2014/main" id="{4D77BFF1-C344-4C52-AD13-CD373991A7B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730215" y="2132670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109</xdr:row>
      <xdr:rowOff>581025</xdr:rowOff>
    </xdr:from>
    <xdr:ext cx="514350" cy="0"/>
    <xdr:pic>
      <xdr:nvPicPr>
        <xdr:cNvPr id="260" name="Kép 10">
          <a:extLst>
            <a:ext uri="{FF2B5EF4-FFF2-40B4-BE49-F238E27FC236}">
              <a16:creationId xmlns:a16="http://schemas.microsoft.com/office/drawing/2014/main" id="{DBB1CECD-502E-4715-B0CD-E49B8F86BB4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730215" y="2132670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109</xdr:row>
      <xdr:rowOff>581025</xdr:rowOff>
    </xdr:from>
    <xdr:ext cx="514350" cy="0"/>
    <xdr:pic>
      <xdr:nvPicPr>
        <xdr:cNvPr id="261" name="Kép 260">
          <a:extLst>
            <a:ext uri="{FF2B5EF4-FFF2-40B4-BE49-F238E27FC236}">
              <a16:creationId xmlns:a16="http://schemas.microsoft.com/office/drawing/2014/main" id="{EC65591B-532C-4AFC-9F65-58A25DF170E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730215" y="2132670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93</xdr:row>
      <xdr:rowOff>581025</xdr:rowOff>
    </xdr:from>
    <xdr:ext cx="514350" cy="0"/>
    <xdr:pic>
      <xdr:nvPicPr>
        <xdr:cNvPr id="274" name="Kép 10">
          <a:extLst>
            <a:ext uri="{FF2B5EF4-FFF2-40B4-BE49-F238E27FC236}">
              <a16:creationId xmlns:a16="http://schemas.microsoft.com/office/drawing/2014/main" id="{2DC7ED57-9AE9-4BBF-96A4-1D2983F4361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693351" y="342759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93</xdr:row>
      <xdr:rowOff>581025</xdr:rowOff>
    </xdr:from>
    <xdr:ext cx="514350" cy="0"/>
    <xdr:pic>
      <xdr:nvPicPr>
        <xdr:cNvPr id="275" name="Kép 274">
          <a:extLst>
            <a:ext uri="{FF2B5EF4-FFF2-40B4-BE49-F238E27FC236}">
              <a16:creationId xmlns:a16="http://schemas.microsoft.com/office/drawing/2014/main" id="{23BEBCCA-2617-4467-9BD0-EFD498C61BF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693351" y="342759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110093</xdr:colOff>
      <xdr:row>87</xdr:row>
      <xdr:rowOff>40821</xdr:rowOff>
    </xdr:from>
    <xdr:ext cx="1896132" cy="1247836"/>
    <xdr:pic>
      <xdr:nvPicPr>
        <xdr:cNvPr id="276" name="Kép 275">
          <a:extLst>
            <a:ext uri="{FF2B5EF4-FFF2-40B4-BE49-F238E27FC236}">
              <a16:creationId xmlns:a16="http://schemas.microsoft.com/office/drawing/2014/main" id="{210C9C58-CB4C-48DC-B50C-E264F9E2B87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10093" y="20029714"/>
          <a:ext cx="1896132" cy="1247836"/>
        </a:xfrm>
        <a:prstGeom prst="rect">
          <a:avLst/>
        </a:prstGeom>
      </xdr:spPr>
    </xdr:pic>
    <xdr:clientData/>
  </xdr:oneCellAnchor>
  <xdr:oneCellAnchor>
    <xdr:from>
      <xdr:col>5</xdr:col>
      <xdr:colOff>197829</xdr:colOff>
      <xdr:row>93</xdr:row>
      <xdr:rowOff>1653108</xdr:rowOff>
    </xdr:from>
    <xdr:ext cx="876780" cy="271923"/>
    <xdr:pic>
      <xdr:nvPicPr>
        <xdr:cNvPr id="298" name="Kép 297">
          <a:extLst>
            <a:ext uri="{FF2B5EF4-FFF2-40B4-BE49-F238E27FC236}">
              <a16:creationId xmlns:a16="http://schemas.microsoft.com/office/drawing/2014/main" id="{232A94AA-593C-4C69-911E-40FBE33E9132}"/>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3490758" y="22621715"/>
          <a:ext cx="876780" cy="271923"/>
        </a:xfrm>
        <a:prstGeom prst="rect">
          <a:avLst/>
        </a:prstGeom>
      </xdr:spPr>
    </xdr:pic>
    <xdr:clientData/>
  </xdr:oneCellAnchor>
  <xdr:oneCellAnchor>
    <xdr:from>
      <xdr:col>16</xdr:col>
      <xdr:colOff>95250</xdr:colOff>
      <xdr:row>93</xdr:row>
      <xdr:rowOff>581025</xdr:rowOff>
    </xdr:from>
    <xdr:ext cx="514350" cy="0"/>
    <xdr:pic>
      <xdr:nvPicPr>
        <xdr:cNvPr id="299" name="Kép 10">
          <a:extLst>
            <a:ext uri="{FF2B5EF4-FFF2-40B4-BE49-F238E27FC236}">
              <a16:creationId xmlns:a16="http://schemas.microsoft.com/office/drawing/2014/main" id="{38CD812F-7B6D-4F9F-9627-D91ED63E092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25706" y="788032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93</xdr:row>
      <xdr:rowOff>581025</xdr:rowOff>
    </xdr:from>
    <xdr:ext cx="514350" cy="0"/>
    <xdr:pic>
      <xdr:nvPicPr>
        <xdr:cNvPr id="300" name="Kép 299">
          <a:extLst>
            <a:ext uri="{FF2B5EF4-FFF2-40B4-BE49-F238E27FC236}">
              <a16:creationId xmlns:a16="http://schemas.microsoft.com/office/drawing/2014/main" id="{0E65790F-A815-47D9-A7B8-686431F576B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25706" y="788032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96487</xdr:colOff>
      <xdr:row>87</xdr:row>
      <xdr:rowOff>115562</xdr:rowOff>
    </xdr:from>
    <xdr:ext cx="1958191" cy="833805"/>
    <xdr:pic>
      <xdr:nvPicPr>
        <xdr:cNvPr id="303" name="Kép 302">
          <a:extLst>
            <a:ext uri="{FF2B5EF4-FFF2-40B4-BE49-F238E27FC236}">
              <a16:creationId xmlns:a16="http://schemas.microsoft.com/office/drawing/2014/main" id="{5533EF6E-6910-420F-AE79-553778A8E348}"/>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627666" y="20104455"/>
          <a:ext cx="1958191" cy="833805"/>
        </a:xfrm>
        <a:prstGeom prst="rect">
          <a:avLst/>
        </a:prstGeom>
      </xdr:spPr>
    </xdr:pic>
    <xdr:clientData/>
  </xdr:oneCellAnchor>
  <xdr:oneCellAnchor>
    <xdr:from>
      <xdr:col>16</xdr:col>
      <xdr:colOff>141019</xdr:colOff>
      <xdr:row>86</xdr:row>
      <xdr:rowOff>213456</xdr:rowOff>
    </xdr:from>
    <xdr:ext cx="1900052" cy="1263717"/>
    <xdr:pic>
      <xdr:nvPicPr>
        <xdr:cNvPr id="308" name="Kép 307">
          <a:extLst>
            <a:ext uri="{FF2B5EF4-FFF2-40B4-BE49-F238E27FC236}">
              <a16:creationId xmlns:a16="http://schemas.microsoft.com/office/drawing/2014/main" id="{C1DAD60D-E6DA-4F59-8827-29C82030DCA4}"/>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9339448" y="19943813"/>
          <a:ext cx="1900052" cy="1263717"/>
        </a:xfrm>
        <a:prstGeom prst="rect">
          <a:avLst/>
        </a:prstGeom>
      </xdr:spPr>
    </xdr:pic>
    <xdr:clientData/>
  </xdr:oneCellAnchor>
  <xdr:oneCellAnchor>
    <xdr:from>
      <xdr:col>21</xdr:col>
      <xdr:colOff>197827</xdr:colOff>
      <xdr:row>93</xdr:row>
      <xdr:rowOff>1653109</xdr:rowOff>
    </xdr:from>
    <xdr:ext cx="876782" cy="271924"/>
    <xdr:pic>
      <xdr:nvPicPr>
        <xdr:cNvPr id="315" name="Kép 314">
          <a:extLst>
            <a:ext uri="{FF2B5EF4-FFF2-40B4-BE49-F238E27FC236}">
              <a16:creationId xmlns:a16="http://schemas.microsoft.com/office/drawing/2014/main" id="{7957FB16-2008-458D-A7A3-B20EA877C726}"/>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2716398" y="22621716"/>
          <a:ext cx="876782" cy="271924"/>
        </a:xfrm>
        <a:prstGeom prst="rect">
          <a:avLst/>
        </a:prstGeom>
      </xdr:spPr>
    </xdr:pic>
    <xdr:clientData/>
  </xdr:oneCellAnchor>
  <xdr:oneCellAnchor>
    <xdr:from>
      <xdr:col>13</xdr:col>
      <xdr:colOff>197829</xdr:colOff>
      <xdr:row>93</xdr:row>
      <xdr:rowOff>1653108</xdr:rowOff>
    </xdr:from>
    <xdr:ext cx="876780" cy="271924"/>
    <xdr:pic>
      <xdr:nvPicPr>
        <xdr:cNvPr id="397" name="Kép 396">
          <a:extLst>
            <a:ext uri="{FF2B5EF4-FFF2-40B4-BE49-F238E27FC236}">
              <a16:creationId xmlns:a16="http://schemas.microsoft.com/office/drawing/2014/main" id="{9B278D9C-85C4-4374-ABDC-347507D50981}"/>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8144400" y="22621715"/>
          <a:ext cx="876780" cy="271924"/>
        </a:xfrm>
        <a:prstGeom prst="rect">
          <a:avLst/>
        </a:prstGeom>
      </xdr:spPr>
    </xdr:pic>
    <xdr:clientData/>
  </xdr:oneCellAnchor>
  <xdr:oneCellAnchor>
    <xdr:from>
      <xdr:col>24</xdr:col>
      <xdr:colOff>136071</xdr:colOff>
      <xdr:row>87</xdr:row>
      <xdr:rowOff>131529</xdr:rowOff>
    </xdr:from>
    <xdr:ext cx="1877786" cy="764922"/>
    <xdr:pic>
      <xdr:nvPicPr>
        <xdr:cNvPr id="398" name="Kép 397">
          <a:extLst>
            <a:ext uri="{FF2B5EF4-FFF2-40B4-BE49-F238E27FC236}">
              <a16:creationId xmlns:a16="http://schemas.microsoft.com/office/drawing/2014/main" id="{147A31D8-81F6-4DFA-875F-22AACA77874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3892892" y="20120422"/>
          <a:ext cx="1877786" cy="764922"/>
        </a:xfrm>
        <a:prstGeom prst="rect">
          <a:avLst/>
        </a:prstGeom>
      </xdr:spPr>
    </xdr:pic>
    <xdr:clientData/>
  </xdr:oneCellAnchor>
  <xdr:oneCellAnchor>
    <xdr:from>
      <xdr:col>29</xdr:col>
      <xdr:colOff>197830</xdr:colOff>
      <xdr:row>93</xdr:row>
      <xdr:rowOff>1653109</xdr:rowOff>
    </xdr:from>
    <xdr:ext cx="876780" cy="271924"/>
    <xdr:pic>
      <xdr:nvPicPr>
        <xdr:cNvPr id="399" name="Kép 398">
          <a:extLst>
            <a:ext uri="{FF2B5EF4-FFF2-40B4-BE49-F238E27FC236}">
              <a16:creationId xmlns:a16="http://schemas.microsoft.com/office/drawing/2014/main" id="{DF324FC5-23AB-4BC2-AAA8-17CCB0F0847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7465294" y="22621716"/>
          <a:ext cx="876780" cy="271924"/>
        </a:xfrm>
        <a:prstGeom prst="rect">
          <a:avLst/>
        </a:prstGeom>
      </xdr:spPr>
    </xdr:pic>
    <xdr:clientData/>
  </xdr:oneCellAnchor>
  <xdr:twoCellAnchor>
    <xdr:from>
      <xdr:col>16</xdr:col>
      <xdr:colOff>95250</xdr:colOff>
      <xdr:row>157</xdr:row>
      <xdr:rowOff>581025</xdr:rowOff>
    </xdr:from>
    <xdr:to>
      <xdr:col>16</xdr:col>
      <xdr:colOff>609600</xdr:colOff>
      <xdr:row>157</xdr:row>
      <xdr:rowOff>581025</xdr:rowOff>
    </xdr:to>
    <xdr:pic>
      <xdr:nvPicPr>
        <xdr:cNvPr id="478" name="Kép 10">
          <a:extLst>
            <a:ext uri="{FF2B5EF4-FFF2-40B4-BE49-F238E27FC236}">
              <a16:creationId xmlns:a16="http://schemas.microsoft.com/office/drawing/2014/main" id="{3B56744D-D653-4818-8CB4-14D8AF747D8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730215" y="347282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157</xdr:row>
      <xdr:rowOff>581025</xdr:rowOff>
    </xdr:from>
    <xdr:to>
      <xdr:col>16</xdr:col>
      <xdr:colOff>609600</xdr:colOff>
      <xdr:row>157</xdr:row>
      <xdr:rowOff>581025</xdr:rowOff>
    </xdr:to>
    <xdr:pic>
      <xdr:nvPicPr>
        <xdr:cNvPr id="479" name="Kép 478">
          <a:extLst>
            <a:ext uri="{FF2B5EF4-FFF2-40B4-BE49-F238E27FC236}">
              <a16:creationId xmlns:a16="http://schemas.microsoft.com/office/drawing/2014/main" id="{362A1565-8720-4427-8071-60E264CE003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730215" y="347282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157</xdr:row>
      <xdr:rowOff>581025</xdr:rowOff>
    </xdr:from>
    <xdr:ext cx="514350" cy="0"/>
    <xdr:pic>
      <xdr:nvPicPr>
        <xdr:cNvPr id="480" name="Kép 10">
          <a:extLst>
            <a:ext uri="{FF2B5EF4-FFF2-40B4-BE49-F238E27FC236}">
              <a16:creationId xmlns:a16="http://schemas.microsoft.com/office/drawing/2014/main" id="{2915B961-EBD6-4E15-93D5-2768298D3CA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730215" y="347282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157</xdr:row>
      <xdr:rowOff>581025</xdr:rowOff>
    </xdr:from>
    <xdr:ext cx="514350" cy="0"/>
    <xdr:pic>
      <xdr:nvPicPr>
        <xdr:cNvPr id="481" name="Kép 480">
          <a:extLst>
            <a:ext uri="{FF2B5EF4-FFF2-40B4-BE49-F238E27FC236}">
              <a16:creationId xmlns:a16="http://schemas.microsoft.com/office/drawing/2014/main" id="{820AB582-85AB-4AC7-AE15-FDEA4E95597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730215" y="347282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0</xdr:colOff>
      <xdr:row>159</xdr:row>
      <xdr:rowOff>0</xdr:rowOff>
    </xdr:from>
    <xdr:ext cx="514350" cy="0"/>
    <xdr:pic>
      <xdr:nvPicPr>
        <xdr:cNvPr id="487" name="Kép 10">
          <a:extLst>
            <a:ext uri="{FF2B5EF4-FFF2-40B4-BE49-F238E27FC236}">
              <a16:creationId xmlns:a16="http://schemas.microsoft.com/office/drawing/2014/main" id="{AFEAEAEC-76B9-4B10-8542-72D77941C88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7282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0</xdr:colOff>
      <xdr:row>159</xdr:row>
      <xdr:rowOff>0</xdr:rowOff>
    </xdr:from>
    <xdr:ext cx="514350" cy="0"/>
    <xdr:pic>
      <xdr:nvPicPr>
        <xdr:cNvPr id="488" name="Kép 487">
          <a:extLst>
            <a:ext uri="{FF2B5EF4-FFF2-40B4-BE49-F238E27FC236}">
              <a16:creationId xmlns:a16="http://schemas.microsoft.com/office/drawing/2014/main" id="{7360C089-21F3-457D-9E43-8D4C462B498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7282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0</xdr:colOff>
      <xdr:row>159</xdr:row>
      <xdr:rowOff>0</xdr:rowOff>
    </xdr:from>
    <xdr:ext cx="514350" cy="0"/>
    <xdr:pic>
      <xdr:nvPicPr>
        <xdr:cNvPr id="489" name="Kép 10">
          <a:extLst>
            <a:ext uri="{FF2B5EF4-FFF2-40B4-BE49-F238E27FC236}">
              <a16:creationId xmlns:a16="http://schemas.microsoft.com/office/drawing/2014/main" id="{045B2D60-DB42-4381-AF32-B4E5BC3CF67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7282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0</xdr:colOff>
      <xdr:row>159</xdr:row>
      <xdr:rowOff>0</xdr:rowOff>
    </xdr:from>
    <xdr:ext cx="514350" cy="0"/>
    <xdr:pic>
      <xdr:nvPicPr>
        <xdr:cNvPr id="490" name="Kép 489">
          <a:extLst>
            <a:ext uri="{FF2B5EF4-FFF2-40B4-BE49-F238E27FC236}">
              <a16:creationId xmlns:a16="http://schemas.microsoft.com/office/drawing/2014/main" id="{754D2A94-1CA6-4B00-B61D-22E9E27617B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7282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0</xdr:colOff>
      <xdr:row>159</xdr:row>
      <xdr:rowOff>0</xdr:rowOff>
    </xdr:from>
    <xdr:ext cx="514350" cy="0"/>
    <xdr:pic>
      <xdr:nvPicPr>
        <xdr:cNvPr id="491" name="Kép 10">
          <a:extLst>
            <a:ext uri="{FF2B5EF4-FFF2-40B4-BE49-F238E27FC236}">
              <a16:creationId xmlns:a16="http://schemas.microsoft.com/office/drawing/2014/main" id="{A6799E77-F145-4E79-A529-DC861E02224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7282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0</xdr:colOff>
      <xdr:row>159</xdr:row>
      <xdr:rowOff>0</xdr:rowOff>
    </xdr:from>
    <xdr:ext cx="514350" cy="0"/>
    <xdr:pic>
      <xdr:nvPicPr>
        <xdr:cNvPr id="492" name="Kép 491">
          <a:extLst>
            <a:ext uri="{FF2B5EF4-FFF2-40B4-BE49-F238E27FC236}">
              <a16:creationId xmlns:a16="http://schemas.microsoft.com/office/drawing/2014/main" id="{101CF8D8-61A6-4E24-91C6-D9E25391C73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47282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159</xdr:row>
      <xdr:rowOff>0</xdr:rowOff>
    </xdr:from>
    <xdr:ext cx="514350" cy="0"/>
    <xdr:pic>
      <xdr:nvPicPr>
        <xdr:cNvPr id="496" name="Kép 10">
          <a:extLst>
            <a:ext uri="{FF2B5EF4-FFF2-40B4-BE49-F238E27FC236}">
              <a16:creationId xmlns:a16="http://schemas.microsoft.com/office/drawing/2014/main" id="{F6B52019-23C6-416C-B532-194F9E6FB4F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39439" y="347282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159</xdr:row>
      <xdr:rowOff>0</xdr:rowOff>
    </xdr:from>
    <xdr:ext cx="514350" cy="0"/>
    <xdr:pic>
      <xdr:nvPicPr>
        <xdr:cNvPr id="497" name="Kép 496">
          <a:extLst>
            <a:ext uri="{FF2B5EF4-FFF2-40B4-BE49-F238E27FC236}">
              <a16:creationId xmlns:a16="http://schemas.microsoft.com/office/drawing/2014/main" id="{6415CC06-76D4-4C58-B4DD-148A1B5BBBE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39439" y="34728263"/>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125</xdr:row>
      <xdr:rowOff>581025</xdr:rowOff>
    </xdr:from>
    <xdr:ext cx="514350" cy="0"/>
    <xdr:pic>
      <xdr:nvPicPr>
        <xdr:cNvPr id="499" name="Kép 10">
          <a:extLst>
            <a:ext uri="{FF2B5EF4-FFF2-40B4-BE49-F238E27FC236}">
              <a16:creationId xmlns:a16="http://schemas.microsoft.com/office/drawing/2014/main" id="{C99B7586-200C-474D-9997-01B30CEB000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32510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125</xdr:row>
      <xdr:rowOff>581025</xdr:rowOff>
    </xdr:from>
    <xdr:ext cx="514350" cy="0"/>
    <xdr:pic>
      <xdr:nvPicPr>
        <xdr:cNvPr id="500" name="Kép 499">
          <a:extLst>
            <a:ext uri="{FF2B5EF4-FFF2-40B4-BE49-F238E27FC236}">
              <a16:creationId xmlns:a16="http://schemas.microsoft.com/office/drawing/2014/main" id="{B22542D2-5BAE-4690-AC7C-C9D516FD9BD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32510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125</xdr:row>
      <xdr:rowOff>581025</xdr:rowOff>
    </xdr:from>
    <xdr:ext cx="514350" cy="0"/>
    <xdr:pic>
      <xdr:nvPicPr>
        <xdr:cNvPr id="501" name="Kép 10">
          <a:extLst>
            <a:ext uri="{FF2B5EF4-FFF2-40B4-BE49-F238E27FC236}">
              <a16:creationId xmlns:a16="http://schemas.microsoft.com/office/drawing/2014/main" id="{984A5710-B757-4514-A4DA-732323BF03B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32510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125</xdr:row>
      <xdr:rowOff>581025</xdr:rowOff>
    </xdr:from>
    <xdr:ext cx="514350" cy="0"/>
    <xdr:pic>
      <xdr:nvPicPr>
        <xdr:cNvPr id="502" name="Kép 501">
          <a:extLst>
            <a:ext uri="{FF2B5EF4-FFF2-40B4-BE49-F238E27FC236}">
              <a16:creationId xmlns:a16="http://schemas.microsoft.com/office/drawing/2014/main" id="{BA98E7FC-C301-4500-A625-A82C867F3C1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32510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125</xdr:row>
      <xdr:rowOff>581025</xdr:rowOff>
    </xdr:from>
    <xdr:ext cx="514350" cy="0"/>
    <xdr:pic>
      <xdr:nvPicPr>
        <xdr:cNvPr id="503" name="Kép 10">
          <a:extLst>
            <a:ext uri="{FF2B5EF4-FFF2-40B4-BE49-F238E27FC236}">
              <a16:creationId xmlns:a16="http://schemas.microsoft.com/office/drawing/2014/main" id="{00BDC09F-EF02-4C92-8D5D-D96D30DBF89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32510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125</xdr:row>
      <xdr:rowOff>581025</xdr:rowOff>
    </xdr:from>
    <xdr:ext cx="514350" cy="0"/>
    <xdr:pic>
      <xdr:nvPicPr>
        <xdr:cNvPr id="504" name="Kép 503">
          <a:extLst>
            <a:ext uri="{FF2B5EF4-FFF2-40B4-BE49-F238E27FC236}">
              <a16:creationId xmlns:a16="http://schemas.microsoft.com/office/drawing/2014/main" id="{DE2BBAC2-FEEE-40D9-B90C-826CC93F3C4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232510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141</xdr:row>
      <xdr:rowOff>581025</xdr:rowOff>
    </xdr:from>
    <xdr:ext cx="514350" cy="0"/>
    <xdr:pic>
      <xdr:nvPicPr>
        <xdr:cNvPr id="508" name="Kép 10">
          <a:extLst>
            <a:ext uri="{FF2B5EF4-FFF2-40B4-BE49-F238E27FC236}">
              <a16:creationId xmlns:a16="http://schemas.microsoft.com/office/drawing/2014/main" id="{8D0E315A-11B9-4586-ABEF-2108FA4DC0A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25706" y="1232510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141</xdr:row>
      <xdr:rowOff>581025</xdr:rowOff>
    </xdr:from>
    <xdr:ext cx="514350" cy="0"/>
    <xdr:pic>
      <xdr:nvPicPr>
        <xdr:cNvPr id="509" name="Kép 508">
          <a:extLst>
            <a:ext uri="{FF2B5EF4-FFF2-40B4-BE49-F238E27FC236}">
              <a16:creationId xmlns:a16="http://schemas.microsoft.com/office/drawing/2014/main" id="{A3FF2E71-5229-45F8-8363-F9F750795AA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25706" y="1232510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141</xdr:row>
      <xdr:rowOff>581025</xdr:rowOff>
    </xdr:from>
    <xdr:ext cx="514350" cy="0"/>
    <xdr:pic>
      <xdr:nvPicPr>
        <xdr:cNvPr id="510" name="Kép 10">
          <a:extLst>
            <a:ext uri="{FF2B5EF4-FFF2-40B4-BE49-F238E27FC236}">
              <a16:creationId xmlns:a16="http://schemas.microsoft.com/office/drawing/2014/main" id="{14D711AA-62CF-4ED2-82C9-5CF4A884159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25706" y="1232510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141</xdr:row>
      <xdr:rowOff>581025</xdr:rowOff>
    </xdr:from>
    <xdr:ext cx="514350" cy="0"/>
    <xdr:pic>
      <xdr:nvPicPr>
        <xdr:cNvPr id="511" name="Kép 510">
          <a:extLst>
            <a:ext uri="{FF2B5EF4-FFF2-40B4-BE49-F238E27FC236}">
              <a16:creationId xmlns:a16="http://schemas.microsoft.com/office/drawing/2014/main" id="{54CB82CE-287A-411E-9585-FEEE25FB1E6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25706" y="1232510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81644</xdr:colOff>
      <xdr:row>136</xdr:row>
      <xdr:rowOff>0</xdr:rowOff>
    </xdr:from>
    <xdr:ext cx="2019118" cy="1384686"/>
    <xdr:pic>
      <xdr:nvPicPr>
        <xdr:cNvPr id="512" name="Kép 511" descr="Rubico square.jpg">
          <a:extLst>
            <a:ext uri="{FF2B5EF4-FFF2-40B4-BE49-F238E27FC236}">
              <a16:creationId xmlns:a16="http://schemas.microsoft.com/office/drawing/2014/main" id="{D5439D06-64DD-4226-B45C-4A8693DFAE05}"/>
            </a:ext>
          </a:extLst>
        </xdr:cNvPr>
        <xdr:cNvPicPr>
          <a:picLocks noChangeAspect="1" noChangeArrowheads="1"/>
        </xdr:cNvPicPr>
      </xdr:nvPicPr>
      <xdr:blipFill rotWithShape="1">
        <a:blip xmlns:r="http://schemas.openxmlformats.org/officeDocument/2006/relationships" r:embed="rId34">
          <a:extLst>
            <a:ext uri="{28A0092B-C50C-407E-A947-70E740481C1C}">
              <a14:useLocalDpi xmlns:a14="http://schemas.microsoft.com/office/drawing/2010/main" val="0"/>
            </a:ext>
          </a:extLst>
        </a:blip>
        <a:srcRect l="23615" t="40916" r="17378" b="17776"/>
        <a:stretch/>
      </xdr:blipFill>
      <xdr:spPr bwMode="auto">
        <a:xfrm>
          <a:off x="4612823" y="33704893"/>
          <a:ext cx="2019118" cy="138468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0</xdr:colOff>
      <xdr:row>159</xdr:row>
      <xdr:rowOff>0</xdr:rowOff>
    </xdr:from>
    <xdr:ext cx="514350" cy="0"/>
    <xdr:pic>
      <xdr:nvPicPr>
        <xdr:cNvPr id="514" name="Kép 10">
          <a:extLst>
            <a:ext uri="{FF2B5EF4-FFF2-40B4-BE49-F238E27FC236}">
              <a16:creationId xmlns:a16="http://schemas.microsoft.com/office/drawing/2014/main" id="{5C5D65DF-78DB-4BA0-AA46-A5F10BAA7FF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15187" y="1232510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0</xdr:colOff>
      <xdr:row>159</xdr:row>
      <xdr:rowOff>0</xdr:rowOff>
    </xdr:from>
    <xdr:ext cx="514350" cy="0"/>
    <xdr:pic>
      <xdr:nvPicPr>
        <xdr:cNvPr id="515" name="Kép 514">
          <a:extLst>
            <a:ext uri="{FF2B5EF4-FFF2-40B4-BE49-F238E27FC236}">
              <a16:creationId xmlns:a16="http://schemas.microsoft.com/office/drawing/2014/main" id="{F300EE44-9F29-445F-9144-036615D6874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15187" y="12325102"/>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159</xdr:row>
      <xdr:rowOff>0</xdr:rowOff>
    </xdr:from>
    <xdr:ext cx="514350" cy="0"/>
    <xdr:pic>
      <xdr:nvPicPr>
        <xdr:cNvPr id="518" name="Kép 10">
          <a:extLst>
            <a:ext uri="{FF2B5EF4-FFF2-40B4-BE49-F238E27FC236}">
              <a16:creationId xmlns:a16="http://schemas.microsoft.com/office/drawing/2014/main" id="{F6C3607D-26E5-4F48-B83A-CC54C736917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693351" y="123171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159</xdr:row>
      <xdr:rowOff>0</xdr:rowOff>
    </xdr:from>
    <xdr:ext cx="514350" cy="0"/>
    <xdr:pic>
      <xdr:nvPicPr>
        <xdr:cNvPr id="519" name="Kép 518">
          <a:extLst>
            <a:ext uri="{FF2B5EF4-FFF2-40B4-BE49-F238E27FC236}">
              <a16:creationId xmlns:a16="http://schemas.microsoft.com/office/drawing/2014/main" id="{1810D3F9-351B-408B-A506-7961047579A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693351" y="123171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0</xdr:colOff>
      <xdr:row>159</xdr:row>
      <xdr:rowOff>0</xdr:rowOff>
    </xdr:from>
    <xdr:ext cx="514350" cy="0"/>
    <xdr:pic>
      <xdr:nvPicPr>
        <xdr:cNvPr id="530" name="Kép 10">
          <a:extLst>
            <a:ext uri="{FF2B5EF4-FFF2-40B4-BE49-F238E27FC236}">
              <a16:creationId xmlns:a16="http://schemas.microsoft.com/office/drawing/2014/main" id="{AA875C54-0C0C-4A5C-8BBB-1C4C50B066B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91954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0</xdr:colOff>
      <xdr:row>159</xdr:row>
      <xdr:rowOff>0</xdr:rowOff>
    </xdr:from>
    <xdr:ext cx="514350" cy="0"/>
    <xdr:pic>
      <xdr:nvPicPr>
        <xdr:cNvPr id="531" name="Kép 530">
          <a:extLst>
            <a:ext uri="{FF2B5EF4-FFF2-40B4-BE49-F238E27FC236}">
              <a16:creationId xmlns:a16="http://schemas.microsoft.com/office/drawing/2014/main" id="{61BC45BE-00BF-472E-AC74-66ECEAAD8DC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91954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0</xdr:colOff>
      <xdr:row>159</xdr:row>
      <xdr:rowOff>0</xdr:rowOff>
    </xdr:from>
    <xdr:ext cx="514350" cy="0"/>
    <xdr:pic>
      <xdr:nvPicPr>
        <xdr:cNvPr id="532" name="Kép 10">
          <a:extLst>
            <a:ext uri="{FF2B5EF4-FFF2-40B4-BE49-F238E27FC236}">
              <a16:creationId xmlns:a16="http://schemas.microsoft.com/office/drawing/2014/main" id="{ED44DF09-3E11-4913-8715-3662F40B51E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91954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0</xdr:colOff>
      <xdr:row>159</xdr:row>
      <xdr:rowOff>0</xdr:rowOff>
    </xdr:from>
    <xdr:ext cx="514350" cy="0"/>
    <xdr:pic>
      <xdr:nvPicPr>
        <xdr:cNvPr id="533" name="Kép 532">
          <a:extLst>
            <a:ext uri="{FF2B5EF4-FFF2-40B4-BE49-F238E27FC236}">
              <a16:creationId xmlns:a16="http://schemas.microsoft.com/office/drawing/2014/main" id="{2C112C61-ECB0-441B-B0B2-4A20D3E9077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91954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0</xdr:colOff>
      <xdr:row>159</xdr:row>
      <xdr:rowOff>0</xdr:rowOff>
    </xdr:from>
    <xdr:ext cx="514350" cy="0"/>
    <xdr:pic>
      <xdr:nvPicPr>
        <xdr:cNvPr id="534" name="Kép 10">
          <a:extLst>
            <a:ext uri="{FF2B5EF4-FFF2-40B4-BE49-F238E27FC236}">
              <a16:creationId xmlns:a16="http://schemas.microsoft.com/office/drawing/2014/main" id="{DD4050A3-60EF-4BD8-AD8F-B9BA10600CF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91954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0</xdr:colOff>
      <xdr:row>159</xdr:row>
      <xdr:rowOff>0</xdr:rowOff>
    </xdr:from>
    <xdr:ext cx="514350" cy="0"/>
    <xdr:pic>
      <xdr:nvPicPr>
        <xdr:cNvPr id="535" name="Kép 534">
          <a:extLst>
            <a:ext uri="{FF2B5EF4-FFF2-40B4-BE49-F238E27FC236}">
              <a16:creationId xmlns:a16="http://schemas.microsoft.com/office/drawing/2014/main" id="{174B1547-8292-4E07-8938-7E5EA2C0B83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91954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38" name="Kép 10">
          <a:extLst>
            <a:ext uri="{FF2B5EF4-FFF2-40B4-BE49-F238E27FC236}">
              <a16:creationId xmlns:a16="http://schemas.microsoft.com/office/drawing/2014/main" id="{E9D99451-3329-4A38-B943-5A0CF249E2F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39439" y="391954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39" name="Kép 538">
          <a:extLst>
            <a:ext uri="{FF2B5EF4-FFF2-40B4-BE49-F238E27FC236}">
              <a16:creationId xmlns:a16="http://schemas.microsoft.com/office/drawing/2014/main" id="{747FD447-935E-4530-B49F-AAFDD50D9B7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39439" y="391954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0</xdr:colOff>
      <xdr:row>159</xdr:row>
      <xdr:rowOff>0</xdr:rowOff>
    </xdr:from>
    <xdr:ext cx="514350" cy="0"/>
    <xdr:pic>
      <xdr:nvPicPr>
        <xdr:cNvPr id="540" name="Kép 10">
          <a:extLst>
            <a:ext uri="{FF2B5EF4-FFF2-40B4-BE49-F238E27FC236}">
              <a16:creationId xmlns:a16="http://schemas.microsoft.com/office/drawing/2014/main" id="{64FA8A37-52ED-4D73-AF31-099475020F7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91954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0</xdr:colOff>
      <xdr:row>159</xdr:row>
      <xdr:rowOff>0</xdr:rowOff>
    </xdr:from>
    <xdr:ext cx="514350" cy="0"/>
    <xdr:pic>
      <xdr:nvPicPr>
        <xdr:cNvPr id="541" name="Kép 540">
          <a:extLst>
            <a:ext uri="{FF2B5EF4-FFF2-40B4-BE49-F238E27FC236}">
              <a16:creationId xmlns:a16="http://schemas.microsoft.com/office/drawing/2014/main" id="{FCEC097B-40F0-41F5-A097-A35BCEA5D77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91954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44" name="Kép 10">
          <a:extLst>
            <a:ext uri="{FF2B5EF4-FFF2-40B4-BE49-F238E27FC236}">
              <a16:creationId xmlns:a16="http://schemas.microsoft.com/office/drawing/2014/main" id="{C95BE300-C01B-4C4D-8581-843D135A490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39439" y="391954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45" name="Kép 544">
          <a:extLst>
            <a:ext uri="{FF2B5EF4-FFF2-40B4-BE49-F238E27FC236}">
              <a16:creationId xmlns:a16="http://schemas.microsoft.com/office/drawing/2014/main" id="{61001EA8-CFC7-4EA6-841D-5A3B975A877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39439" y="391954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51" name="Kép 10">
          <a:extLst>
            <a:ext uri="{FF2B5EF4-FFF2-40B4-BE49-F238E27FC236}">
              <a16:creationId xmlns:a16="http://schemas.microsoft.com/office/drawing/2014/main" id="{E5C3037E-2852-45C4-A43E-0A82B1EF94F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36626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52" name="Kép 551">
          <a:extLst>
            <a:ext uri="{FF2B5EF4-FFF2-40B4-BE49-F238E27FC236}">
              <a16:creationId xmlns:a16="http://schemas.microsoft.com/office/drawing/2014/main" id="{A9E8C0E2-D19F-4A6A-A005-AAF3F412634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36626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53" name="Kép 10">
          <a:extLst>
            <a:ext uri="{FF2B5EF4-FFF2-40B4-BE49-F238E27FC236}">
              <a16:creationId xmlns:a16="http://schemas.microsoft.com/office/drawing/2014/main" id="{A34E3685-E447-4EC7-BA4B-A903145F2B2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36626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54" name="Kép 553">
          <a:extLst>
            <a:ext uri="{FF2B5EF4-FFF2-40B4-BE49-F238E27FC236}">
              <a16:creationId xmlns:a16="http://schemas.microsoft.com/office/drawing/2014/main" id="{C8C23EB5-FF5E-45D7-83B5-7C6E141A64D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36626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55" name="Kép 10">
          <a:extLst>
            <a:ext uri="{FF2B5EF4-FFF2-40B4-BE49-F238E27FC236}">
              <a16:creationId xmlns:a16="http://schemas.microsoft.com/office/drawing/2014/main" id="{A2D18BD7-56BE-4AF1-84D3-9C34AB8FB45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36626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56" name="Kép 555">
          <a:extLst>
            <a:ext uri="{FF2B5EF4-FFF2-40B4-BE49-F238E27FC236}">
              <a16:creationId xmlns:a16="http://schemas.microsoft.com/office/drawing/2014/main" id="{CC23BFC1-8087-4647-8C62-EA052F8FBA5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36626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159</xdr:row>
      <xdr:rowOff>0</xdr:rowOff>
    </xdr:from>
    <xdr:ext cx="514350" cy="0"/>
    <xdr:pic>
      <xdr:nvPicPr>
        <xdr:cNvPr id="559" name="Kép 10">
          <a:extLst>
            <a:ext uri="{FF2B5EF4-FFF2-40B4-BE49-F238E27FC236}">
              <a16:creationId xmlns:a16="http://schemas.microsoft.com/office/drawing/2014/main" id="{8A3CDEBE-8278-4676-B6AF-7B14689EABA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39439" y="436626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159</xdr:row>
      <xdr:rowOff>0</xdr:rowOff>
    </xdr:from>
    <xdr:ext cx="514350" cy="0"/>
    <xdr:pic>
      <xdr:nvPicPr>
        <xdr:cNvPr id="560" name="Kép 559">
          <a:extLst>
            <a:ext uri="{FF2B5EF4-FFF2-40B4-BE49-F238E27FC236}">
              <a16:creationId xmlns:a16="http://schemas.microsoft.com/office/drawing/2014/main" id="{1C502C3C-D3C5-4108-8A58-85F419669C6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39439" y="436626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61" name="Kép 10">
          <a:extLst>
            <a:ext uri="{FF2B5EF4-FFF2-40B4-BE49-F238E27FC236}">
              <a16:creationId xmlns:a16="http://schemas.microsoft.com/office/drawing/2014/main" id="{1C331DC9-A805-4EE8-8FDC-84B60EF89F8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36626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62" name="Kép 561">
          <a:extLst>
            <a:ext uri="{FF2B5EF4-FFF2-40B4-BE49-F238E27FC236}">
              <a16:creationId xmlns:a16="http://schemas.microsoft.com/office/drawing/2014/main" id="{87431A02-A248-45BE-86D8-C415B4E4A83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36626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159</xdr:row>
      <xdr:rowOff>0</xdr:rowOff>
    </xdr:from>
    <xdr:ext cx="514350" cy="0"/>
    <xdr:pic>
      <xdr:nvPicPr>
        <xdr:cNvPr id="565" name="Kép 10">
          <a:extLst>
            <a:ext uri="{FF2B5EF4-FFF2-40B4-BE49-F238E27FC236}">
              <a16:creationId xmlns:a16="http://schemas.microsoft.com/office/drawing/2014/main" id="{D4E1907C-8BD0-4D17-8086-282EAEE283B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39439" y="436626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159</xdr:row>
      <xdr:rowOff>0</xdr:rowOff>
    </xdr:from>
    <xdr:ext cx="514350" cy="0"/>
    <xdr:pic>
      <xdr:nvPicPr>
        <xdr:cNvPr id="566" name="Kép 565">
          <a:extLst>
            <a:ext uri="{FF2B5EF4-FFF2-40B4-BE49-F238E27FC236}">
              <a16:creationId xmlns:a16="http://schemas.microsoft.com/office/drawing/2014/main" id="{2D68FB4B-D9B1-4F51-9B3D-7DA8A891EE8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39439" y="4366263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159</xdr:row>
      <xdr:rowOff>0</xdr:rowOff>
    </xdr:from>
    <xdr:ext cx="514350" cy="0"/>
    <xdr:pic>
      <xdr:nvPicPr>
        <xdr:cNvPr id="576" name="Kép 10">
          <a:extLst>
            <a:ext uri="{FF2B5EF4-FFF2-40B4-BE49-F238E27FC236}">
              <a16:creationId xmlns:a16="http://schemas.microsoft.com/office/drawing/2014/main" id="{DB6EA54B-7C98-4F91-A5F6-CFC4482BC30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6769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159</xdr:row>
      <xdr:rowOff>0</xdr:rowOff>
    </xdr:from>
    <xdr:ext cx="514350" cy="0"/>
    <xdr:pic>
      <xdr:nvPicPr>
        <xdr:cNvPr id="577" name="Kép 576">
          <a:extLst>
            <a:ext uri="{FF2B5EF4-FFF2-40B4-BE49-F238E27FC236}">
              <a16:creationId xmlns:a16="http://schemas.microsoft.com/office/drawing/2014/main" id="{D6E6D19B-830C-4EDB-8811-257F1C0985D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16769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159</xdr:row>
      <xdr:rowOff>0</xdr:rowOff>
    </xdr:from>
    <xdr:ext cx="514350" cy="0"/>
    <xdr:pic>
      <xdr:nvPicPr>
        <xdr:cNvPr id="581" name="Kép 10">
          <a:extLst>
            <a:ext uri="{FF2B5EF4-FFF2-40B4-BE49-F238E27FC236}">
              <a16:creationId xmlns:a16="http://schemas.microsoft.com/office/drawing/2014/main" id="{84BFDB0B-96F9-4401-8A3C-10B809E55E9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25706" y="16769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159</xdr:row>
      <xdr:rowOff>0</xdr:rowOff>
    </xdr:from>
    <xdr:ext cx="514350" cy="0"/>
    <xdr:pic>
      <xdr:nvPicPr>
        <xdr:cNvPr id="582" name="Kép 581">
          <a:extLst>
            <a:ext uri="{FF2B5EF4-FFF2-40B4-BE49-F238E27FC236}">
              <a16:creationId xmlns:a16="http://schemas.microsoft.com/office/drawing/2014/main" id="{7CC2A222-F97E-473D-AF99-D217651E8A8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25706" y="16769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159</xdr:row>
      <xdr:rowOff>0</xdr:rowOff>
    </xdr:from>
    <xdr:ext cx="514350" cy="0"/>
    <xdr:pic>
      <xdr:nvPicPr>
        <xdr:cNvPr id="583" name="Kép 10">
          <a:extLst>
            <a:ext uri="{FF2B5EF4-FFF2-40B4-BE49-F238E27FC236}">
              <a16:creationId xmlns:a16="http://schemas.microsoft.com/office/drawing/2014/main" id="{B1D81C2C-E586-48C8-896B-664E4DB53B2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25706" y="16769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159</xdr:row>
      <xdr:rowOff>0</xdr:rowOff>
    </xdr:from>
    <xdr:ext cx="514350" cy="0"/>
    <xdr:pic>
      <xdr:nvPicPr>
        <xdr:cNvPr id="584" name="Kép 583">
          <a:extLst>
            <a:ext uri="{FF2B5EF4-FFF2-40B4-BE49-F238E27FC236}">
              <a16:creationId xmlns:a16="http://schemas.microsoft.com/office/drawing/2014/main" id="{198B772D-079D-4A9F-A94A-40013F05C74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225706" y="16769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87" name="Kép 10">
          <a:extLst>
            <a:ext uri="{FF2B5EF4-FFF2-40B4-BE49-F238E27FC236}">
              <a16:creationId xmlns:a16="http://schemas.microsoft.com/office/drawing/2014/main" id="{12E359B9-CFF5-4CEE-A209-32E989B14B5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15187" y="16769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88" name="Kép 587">
          <a:extLst>
            <a:ext uri="{FF2B5EF4-FFF2-40B4-BE49-F238E27FC236}">
              <a16:creationId xmlns:a16="http://schemas.microsoft.com/office/drawing/2014/main" id="{9ABF73F0-85F0-4ECA-8053-C2DF06327BF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15187" y="16769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89" name="Kép 10">
          <a:extLst>
            <a:ext uri="{FF2B5EF4-FFF2-40B4-BE49-F238E27FC236}">
              <a16:creationId xmlns:a16="http://schemas.microsoft.com/office/drawing/2014/main" id="{A525DEEF-5027-497F-8E9F-2255D9F4A70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15187" y="16769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90" name="Kép 589">
          <a:extLst>
            <a:ext uri="{FF2B5EF4-FFF2-40B4-BE49-F238E27FC236}">
              <a16:creationId xmlns:a16="http://schemas.microsoft.com/office/drawing/2014/main" id="{FC1AA4AB-4037-4488-B4D4-A0CFB620497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15187" y="16769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91" name="Kép 10">
          <a:extLst>
            <a:ext uri="{FF2B5EF4-FFF2-40B4-BE49-F238E27FC236}">
              <a16:creationId xmlns:a16="http://schemas.microsoft.com/office/drawing/2014/main" id="{C30DE3BC-3CD6-4CA4-9D1F-ECACC822CE6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15187" y="16769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92" name="Kép 591">
          <a:extLst>
            <a:ext uri="{FF2B5EF4-FFF2-40B4-BE49-F238E27FC236}">
              <a16:creationId xmlns:a16="http://schemas.microsoft.com/office/drawing/2014/main" id="{C57D54F3-F7AD-4A83-97C4-77777C1A667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15187" y="16769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93" name="Kép 10">
          <a:extLst>
            <a:ext uri="{FF2B5EF4-FFF2-40B4-BE49-F238E27FC236}">
              <a16:creationId xmlns:a16="http://schemas.microsoft.com/office/drawing/2014/main" id="{DFDA4D95-9E01-42E2-9EB0-28ED2021DBB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15187" y="16769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159</xdr:row>
      <xdr:rowOff>0</xdr:rowOff>
    </xdr:from>
    <xdr:ext cx="514350" cy="0"/>
    <xdr:pic>
      <xdr:nvPicPr>
        <xdr:cNvPr id="594" name="Kép 593">
          <a:extLst>
            <a:ext uri="{FF2B5EF4-FFF2-40B4-BE49-F238E27FC236}">
              <a16:creationId xmlns:a16="http://schemas.microsoft.com/office/drawing/2014/main" id="{4BD5BD4A-1FEE-4FB9-975B-F3DC2297B4F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2515187" y="16769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8</xdr:col>
      <xdr:colOff>171558</xdr:colOff>
      <xdr:row>70</xdr:row>
      <xdr:rowOff>170895</xdr:rowOff>
    </xdr:from>
    <xdr:to>
      <xdr:col>8</xdr:col>
      <xdr:colOff>1978191</xdr:colOff>
      <xdr:row>78</xdr:row>
      <xdr:rowOff>110784</xdr:rowOff>
    </xdr:to>
    <xdr:pic>
      <xdr:nvPicPr>
        <xdr:cNvPr id="2" name="Kép 1">
          <a:extLst>
            <a:ext uri="{FF2B5EF4-FFF2-40B4-BE49-F238E27FC236}">
              <a16:creationId xmlns:a16="http://schemas.microsoft.com/office/drawing/2014/main" id="{82B77FDA-C7D0-4663-BB93-AD9E603C9A30}"/>
            </a:ext>
          </a:extLst>
        </xdr:cNvPr>
        <xdr:cNvPicPr>
          <a:picLocks noChangeAspect="1"/>
        </xdr:cNvPicPr>
      </xdr:nvPicPr>
      <xdr:blipFill>
        <a:blip xmlns:r="http://schemas.openxmlformats.org/officeDocument/2006/relationships" r:embed="rId35"/>
        <a:stretch>
          <a:fillRect/>
        </a:stretch>
      </xdr:blipFill>
      <xdr:spPr>
        <a:xfrm>
          <a:off x="4702737" y="15383681"/>
          <a:ext cx="1783773" cy="2879031"/>
        </a:xfrm>
        <a:prstGeom prst="rect">
          <a:avLst/>
        </a:prstGeom>
      </xdr:spPr>
    </xdr:pic>
    <xdr:clientData/>
  </xdr:twoCellAnchor>
  <xdr:oneCellAnchor>
    <xdr:from>
      <xdr:col>13</xdr:col>
      <xdr:colOff>176893</xdr:colOff>
      <xdr:row>77</xdr:row>
      <xdr:rowOff>1632857</xdr:rowOff>
    </xdr:from>
    <xdr:ext cx="876781" cy="271924"/>
    <xdr:pic>
      <xdr:nvPicPr>
        <xdr:cNvPr id="373" name="Kép 372">
          <a:extLst>
            <a:ext uri="{FF2B5EF4-FFF2-40B4-BE49-F238E27FC236}">
              <a16:creationId xmlns:a16="http://schemas.microsoft.com/office/drawing/2014/main" id="{F8439F2F-7EFD-410E-9C6C-3F4D87097CCD}"/>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8123464" y="18083893"/>
          <a:ext cx="876781" cy="271924"/>
        </a:xfrm>
        <a:prstGeom prst="rect">
          <a:avLst/>
        </a:prstGeom>
      </xdr:spPr>
    </xdr:pic>
    <xdr:clientData/>
  </xdr:oneCellAnchor>
  <xdr:oneCellAnchor>
    <xdr:from>
      <xdr:col>16</xdr:col>
      <xdr:colOff>1483178</xdr:colOff>
      <xdr:row>2</xdr:row>
      <xdr:rowOff>285750</xdr:rowOff>
    </xdr:from>
    <xdr:ext cx="596952" cy="541739"/>
    <xdr:pic>
      <xdr:nvPicPr>
        <xdr:cNvPr id="378" name="Kép 377">
          <a:extLst>
            <a:ext uri="{FF2B5EF4-FFF2-40B4-BE49-F238E27FC236}">
              <a16:creationId xmlns:a16="http://schemas.microsoft.com/office/drawing/2014/main" id="{74E1726E-5450-4DC8-83E8-016993F6583A}"/>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6014357" y="884464"/>
          <a:ext cx="596952" cy="541739"/>
        </a:xfrm>
        <a:prstGeom prst="rect">
          <a:avLst/>
        </a:prstGeom>
      </xdr:spPr>
    </xdr:pic>
    <xdr:clientData/>
  </xdr:oneCellAnchor>
  <xdr:oneCellAnchor>
    <xdr:from>
      <xdr:col>24</xdr:col>
      <xdr:colOff>1496785</xdr:colOff>
      <xdr:row>2</xdr:row>
      <xdr:rowOff>272143</xdr:rowOff>
    </xdr:from>
    <xdr:ext cx="596952" cy="541739"/>
    <xdr:pic>
      <xdr:nvPicPr>
        <xdr:cNvPr id="400" name="Kép 399">
          <a:extLst>
            <a:ext uri="{FF2B5EF4-FFF2-40B4-BE49-F238E27FC236}">
              <a16:creationId xmlns:a16="http://schemas.microsoft.com/office/drawing/2014/main" id="{BB208116-D9C8-4E0F-B46F-9FF3A079733A}"/>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0695214" y="870857"/>
          <a:ext cx="596952" cy="541739"/>
        </a:xfrm>
        <a:prstGeom prst="rect">
          <a:avLst/>
        </a:prstGeom>
      </xdr:spPr>
    </xdr:pic>
    <xdr:clientData/>
  </xdr:oneCellAnchor>
  <xdr:oneCellAnchor>
    <xdr:from>
      <xdr:col>0</xdr:col>
      <xdr:colOff>1455964</xdr:colOff>
      <xdr:row>18</xdr:row>
      <xdr:rowOff>1</xdr:rowOff>
    </xdr:from>
    <xdr:ext cx="596952" cy="541739"/>
    <xdr:pic>
      <xdr:nvPicPr>
        <xdr:cNvPr id="401" name="Kép 400">
          <a:extLst>
            <a:ext uri="{FF2B5EF4-FFF2-40B4-BE49-F238E27FC236}">
              <a16:creationId xmlns:a16="http://schemas.microsoft.com/office/drawing/2014/main" id="{56F3C40F-03CC-46E2-A2B1-DB1FB732CE39}"/>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5212785" y="898072"/>
          <a:ext cx="596952" cy="541739"/>
        </a:xfrm>
        <a:prstGeom prst="rect">
          <a:avLst/>
        </a:prstGeom>
      </xdr:spPr>
    </xdr:pic>
    <xdr:clientData/>
  </xdr:oneCellAnchor>
  <xdr:oneCellAnchor>
    <xdr:from>
      <xdr:col>8</xdr:col>
      <xdr:colOff>1455964</xdr:colOff>
      <xdr:row>17</xdr:row>
      <xdr:rowOff>285750</xdr:rowOff>
    </xdr:from>
    <xdr:ext cx="596952" cy="541739"/>
    <xdr:pic>
      <xdr:nvPicPr>
        <xdr:cNvPr id="402" name="Kép 401">
          <a:extLst>
            <a:ext uri="{FF2B5EF4-FFF2-40B4-BE49-F238E27FC236}">
              <a16:creationId xmlns:a16="http://schemas.microsoft.com/office/drawing/2014/main" id="{49E9203F-019F-41CC-B50D-8CAD347CEEA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455964" y="5388429"/>
          <a:ext cx="596952" cy="541739"/>
        </a:xfrm>
        <a:prstGeom prst="rect">
          <a:avLst/>
        </a:prstGeom>
      </xdr:spPr>
    </xdr:pic>
    <xdr:clientData/>
  </xdr:oneCellAnchor>
  <xdr:oneCellAnchor>
    <xdr:from>
      <xdr:col>8</xdr:col>
      <xdr:colOff>1415142</xdr:colOff>
      <xdr:row>191</xdr:row>
      <xdr:rowOff>27214</xdr:rowOff>
    </xdr:from>
    <xdr:ext cx="596952" cy="541739"/>
    <xdr:pic>
      <xdr:nvPicPr>
        <xdr:cNvPr id="405" name="Kép 404">
          <a:extLst>
            <a:ext uri="{FF2B5EF4-FFF2-40B4-BE49-F238E27FC236}">
              <a16:creationId xmlns:a16="http://schemas.microsoft.com/office/drawing/2014/main" id="{8A6585D9-885C-468A-AF51-327C6F725D9D}"/>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5946321" y="50536928"/>
          <a:ext cx="596952" cy="541739"/>
        </a:xfrm>
        <a:prstGeom prst="rect">
          <a:avLst/>
        </a:prstGeom>
      </xdr:spPr>
    </xdr:pic>
    <xdr:clientData/>
  </xdr:oneCellAnchor>
  <xdr:oneCellAnchor>
    <xdr:from>
      <xdr:col>16</xdr:col>
      <xdr:colOff>1469572</xdr:colOff>
      <xdr:row>191</xdr:row>
      <xdr:rowOff>0</xdr:rowOff>
    </xdr:from>
    <xdr:ext cx="596952" cy="541739"/>
    <xdr:pic>
      <xdr:nvPicPr>
        <xdr:cNvPr id="473" name="Kép 472">
          <a:extLst>
            <a:ext uri="{FF2B5EF4-FFF2-40B4-BE49-F238E27FC236}">
              <a16:creationId xmlns:a16="http://schemas.microsoft.com/office/drawing/2014/main" id="{10843D96-74B9-4A7E-8DA5-9F49C9C0F3F4}"/>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0668001" y="50509714"/>
          <a:ext cx="596952" cy="541739"/>
        </a:xfrm>
        <a:prstGeom prst="rect">
          <a:avLst/>
        </a:prstGeom>
      </xdr:spPr>
    </xdr:pic>
    <xdr:clientData/>
  </xdr:oneCellAnchor>
  <xdr:oneCellAnchor>
    <xdr:from>
      <xdr:col>24</xdr:col>
      <xdr:colOff>1442357</xdr:colOff>
      <xdr:row>190</xdr:row>
      <xdr:rowOff>285750</xdr:rowOff>
    </xdr:from>
    <xdr:ext cx="596952" cy="541739"/>
    <xdr:pic>
      <xdr:nvPicPr>
        <xdr:cNvPr id="474" name="Kép 473">
          <a:extLst>
            <a:ext uri="{FF2B5EF4-FFF2-40B4-BE49-F238E27FC236}">
              <a16:creationId xmlns:a16="http://schemas.microsoft.com/office/drawing/2014/main" id="{D993AD2D-F20E-4831-AC1B-8761258B0949}"/>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5199178" y="50496107"/>
          <a:ext cx="596952" cy="541739"/>
        </a:xfrm>
        <a:prstGeom prst="rect">
          <a:avLst/>
        </a:prstGeom>
      </xdr:spPr>
    </xdr:pic>
    <xdr:clientData/>
  </xdr:oneCellAnchor>
  <xdr:oneCellAnchor>
    <xdr:from>
      <xdr:col>24</xdr:col>
      <xdr:colOff>1455964</xdr:colOff>
      <xdr:row>129</xdr:row>
      <xdr:rowOff>0</xdr:rowOff>
    </xdr:from>
    <xdr:ext cx="596952" cy="541739"/>
    <xdr:pic>
      <xdr:nvPicPr>
        <xdr:cNvPr id="475" name="Kép 474">
          <a:extLst>
            <a:ext uri="{FF2B5EF4-FFF2-40B4-BE49-F238E27FC236}">
              <a16:creationId xmlns:a16="http://schemas.microsoft.com/office/drawing/2014/main" id="{077CB4C0-D91B-496C-B854-67E16CDF330D}"/>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455964" y="55027286"/>
          <a:ext cx="596952" cy="541739"/>
        </a:xfrm>
        <a:prstGeom prst="rect">
          <a:avLst/>
        </a:prstGeom>
      </xdr:spPr>
    </xdr:pic>
    <xdr:clientData/>
  </xdr:oneCellAnchor>
  <xdr:twoCellAnchor>
    <xdr:from>
      <xdr:col>24</xdr:col>
      <xdr:colOff>95250</xdr:colOff>
      <xdr:row>157</xdr:row>
      <xdr:rowOff>581025</xdr:rowOff>
    </xdr:from>
    <xdr:to>
      <xdr:col>24</xdr:col>
      <xdr:colOff>609600</xdr:colOff>
      <xdr:row>157</xdr:row>
      <xdr:rowOff>581025</xdr:rowOff>
    </xdr:to>
    <xdr:pic>
      <xdr:nvPicPr>
        <xdr:cNvPr id="465" name="Kép 10">
          <a:extLst>
            <a:ext uri="{FF2B5EF4-FFF2-40B4-BE49-F238E27FC236}">
              <a16:creationId xmlns:a16="http://schemas.microsoft.com/office/drawing/2014/main" id="{B324BAD6-5442-46B6-A0DE-79917CB07EE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157</xdr:row>
      <xdr:rowOff>581025</xdr:rowOff>
    </xdr:from>
    <xdr:to>
      <xdr:col>24</xdr:col>
      <xdr:colOff>609600</xdr:colOff>
      <xdr:row>157</xdr:row>
      <xdr:rowOff>581025</xdr:rowOff>
    </xdr:to>
    <xdr:pic>
      <xdr:nvPicPr>
        <xdr:cNvPr id="472" name="Kép 471">
          <a:extLst>
            <a:ext uri="{FF2B5EF4-FFF2-40B4-BE49-F238E27FC236}">
              <a16:creationId xmlns:a16="http://schemas.microsoft.com/office/drawing/2014/main" id="{16D27C81-52D4-4BA1-9C9E-1C4BDEB72BD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157</xdr:row>
      <xdr:rowOff>581025</xdr:rowOff>
    </xdr:from>
    <xdr:ext cx="514350" cy="0"/>
    <xdr:pic>
      <xdr:nvPicPr>
        <xdr:cNvPr id="486" name="Kép 10">
          <a:extLst>
            <a:ext uri="{FF2B5EF4-FFF2-40B4-BE49-F238E27FC236}">
              <a16:creationId xmlns:a16="http://schemas.microsoft.com/office/drawing/2014/main" id="{0E2D35A3-89C1-4BFA-BA35-45004385433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157</xdr:row>
      <xdr:rowOff>581025</xdr:rowOff>
    </xdr:from>
    <xdr:ext cx="514350" cy="0"/>
    <xdr:pic>
      <xdr:nvPicPr>
        <xdr:cNvPr id="493" name="Kép 492">
          <a:extLst>
            <a:ext uri="{FF2B5EF4-FFF2-40B4-BE49-F238E27FC236}">
              <a16:creationId xmlns:a16="http://schemas.microsoft.com/office/drawing/2014/main" id="{99EF2337-54CE-4C12-B7A0-2B20C1AF870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157</xdr:row>
      <xdr:rowOff>581025</xdr:rowOff>
    </xdr:from>
    <xdr:ext cx="514350" cy="0"/>
    <xdr:pic>
      <xdr:nvPicPr>
        <xdr:cNvPr id="494" name="Kép 10">
          <a:extLst>
            <a:ext uri="{FF2B5EF4-FFF2-40B4-BE49-F238E27FC236}">
              <a16:creationId xmlns:a16="http://schemas.microsoft.com/office/drawing/2014/main" id="{D4C8FC75-E726-4E97-971C-ACD913FEA1F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157</xdr:row>
      <xdr:rowOff>581025</xdr:rowOff>
    </xdr:from>
    <xdr:ext cx="514350" cy="0"/>
    <xdr:pic>
      <xdr:nvPicPr>
        <xdr:cNvPr id="495" name="Kép 494">
          <a:extLst>
            <a:ext uri="{FF2B5EF4-FFF2-40B4-BE49-F238E27FC236}">
              <a16:creationId xmlns:a16="http://schemas.microsoft.com/office/drawing/2014/main" id="{A8662548-09BF-422A-B048-19F05722558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173</xdr:row>
      <xdr:rowOff>581025</xdr:rowOff>
    </xdr:from>
    <xdr:to>
      <xdr:col>0</xdr:col>
      <xdr:colOff>609600</xdr:colOff>
      <xdr:row>173</xdr:row>
      <xdr:rowOff>581025</xdr:rowOff>
    </xdr:to>
    <xdr:pic>
      <xdr:nvPicPr>
        <xdr:cNvPr id="517" name="Kép 10">
          <a:extLst>
            <a:ext uri="{FF2B5EF4-FFF2-40B4-BE49-F238E27FC236}">
              <a16:creationId xmlns:a16="http://schemas.microsoft.com/office/drawing/2014/main" id="{8BA87F89-301D-46B8-A9F2-8E0FC22426E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173</xdr:row>
      <xdr:rowOff>581025</xdr:rowOff>
    </xdr:from>
    <xdr:to>
      <xdr:col>0</xdr:col>
      <xdr:colOff>609600</xdr:colOff>
      <xdr:row>173</xdr:row>
      <xdr:rowOff>581025</xdr:rowOff>
    </xdr:to>
    <xdr:pic>
      <xdr:nvPicPr>
        <xdr:cNvPr id="520" name="Kép 519">
          <a:extLst>
            <a:ext uri="{FF2B5EF4-FFF2-40B4-BE49-F238E27FC236}">
              <a16:creationId xmlns:a16="http://schemas.microsoft.com/office/drawing/2014/main" id="{2F4F595C-8DB9-4297-AEB4-71908A4ACA2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173</xdr:row>
      <xdr:rowOff>581025</xdr:rowOff>
    </xdr:from>
    <xdr:ext cx="514350" cy="0"/>
    <xdr:pic>
      <xdr:nvPicPr>
        <xdr:cNvPr id="521" name="Kép 10">
          <a:extLst>
            <a:ext uri="{FF2B5EF4-FFF2-40B4-BE49-F238E27FC236}">
              <a16:creationId xmlns:a16="http://schemas.microsoft.com/office/drawing/2014/main" id="{8BE66F82-F862-42FF-B7DA-468A045D2E4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173</xdr:row>
      <xdr:rowOff>581025</xdr:rowOff>
    </xdr:from>
    <xdr:ext cx="514350" cy="0"/>
    <xdr:pic>
      <xdr:nvPicPr>
        <xdr:cNvPr id="522" name="Kép 521">
          <a:extLst>
            <a:ext uri="{FF2B5EF4-FFF2-40B4-BE49-F238E27FC236}">
              <a16:creationId xmlns:a16="http://schemas.microsoft.com/office/drawing/2014/main" id="{DD804A26-2918-49FD-BA51-FB54702C999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173</xdr:row>
      <xdr:rowOff>581025</xdr:rowOff>
    </xdr:from>
    <xdr:ext cx="514350" cy="0"/>
    <xdr:pic>
      <xdr:nvPicPr>
        <xdr:cNvPr id="523" name="Kép 10">
          <a:extLst>
            <a:ext uri="{FF2B5EF4-FFF2-40B4-BE49-F238E27FC236}">
              <a16:creationId xmlns:a16="http://schemas.microsoft.com/office/drawing/2014/main" id="{C935EDDD-5502-427B-A684-8D78681C6FA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173</xdr:row>
      <xdr:rowOff>581025</xdr:rowOff>
    </xdr:from>
    <xdr:ext cx="514350" cy="0"/>
    <xdr:pic>
      <xdr:nvPicPr>
        <xdr:cNvPr id="524" name="Kép 523">
          <a:extLst>
            <a:ext uri="{FF2B5EF4-FFF2-40B4-BE49-F238E27FC236}">
              <a16:creationId xmlns:a16="http://schemas.microsoft.com/office/drawing/2014/main" id="{3D51E7CC-C181-45CF-8667-FD2641A2103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173</xdr:row>
      <xdr:rowOff>581025</xdr:rowOff>
    </xdr:from>
    <xdr:to>
      <xdr:col>8</xdr:col>
      <xdr:colOff>609600</xdr:colOff>
      <xdr:row>173</xdr:row>
      <xdr:rowOff>581025</xdr:rowOff>
    </xdr:to>
    <xdr:pic>
      <xdr:nvPicPr>
        <xdr:cNvPr id="527" name="Kép 10">
          <a:extLst>
            <a:ext uri="{FF2B5EF4-FFF2-40B4-BE49-F238E27FC236}">
              <a16:creationId xmlns:a16="http://schemas.microsoft.com/office/drawing/2014/main" id="{48D03519-13BE-47EC-8DDF-A13160E7231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173</xdr:row>
      <xdr:rowOff>581025</xdr:rowOff>
    </xdr:from>
    <xdr:to>
      <xdr:col>8</xdr:col>
      <xdr:colOff>609600</xdr:colOff>
      <xdr:row>173</xdr:row>
      <xdr:rowOff>581025</xdr:rowOff>
    </xdr:to>
    <xdr:pic>
      <xdr:nvPicPr>
        <xdr:cNvPr id="528" name="Kép 527">
          <a:extLst>
            <a:ext uri="{FF2B5EF4-FFF2-40B4-BE49-F238E27FC236}">
              <a16:creationId xmlns:a16="http://schemas.microsoft.com/office/drawing/2014/main" id="{C28D1118-BED9-4BE8-BF6D-C00FBDA9885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173</xdr:row>
      <xdr:rowOff>581025</xdr:rowOff>
    </xdr:from>
    <xdr:ext cx="514350" cy="0"/>
    <xdr:pic>
      <xdr:nvPicPr>
        <xdr:cNvPr id="529" name="Kép 10">
          <a:extLst>
            <a:ext uri="{FF2B5EF4-FFF2-40B4-BE49-F238E27FC236}">
              <a16:creationId xmlns:a16="http://schemas.microsoft.com/office/drawing/2014/main" id="{47FCCD5C-955A-44F9-81FA-5E8AE151341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173</xdr:row>
      <xdr:rowOff>581025</xdr:rowOff>
    </xdr:from>
    <xdr:ext cx="514350" cy="0"/>
    <xdr:pic>
      <xdr:nvPicPr>
        <xdr:cNvPr id="542" name="Kép 541">
          <a:extLst>
            <a:ext uri="{FF2B5EF4-FFF2-40B4-BE49-F238E27FC236}">
              <a16:creationId xmlns:a16="http://schemas.microsoft.com/office/drawing/2014/main" id="{4C13491C-2580-4CC1-BB81-D992F41B181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173</xdr:row>
      <xdr:rowOff>581025</xdr:rowOff>
    </xdr:from>
    <xdr:ext cx="514350" cy="0"/>
    <xdr:pic>
      <xdr:nvPicPr>
        <xdr:cNvPr id="543" name="Kép 10">
          <a:extLst>
            <a:ext uri="{FF2B5EF4-FFF2-40B4-BE49-F238E27FC236}">
              <a16:creationId xmlns:a16="http://schemas.microsoft.com/office/drawing/2014/main" id="{E970226F-C1F5-4DD6-97D5-B82ECF7DA94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173</xdr:row>
      <xdr:rowOff>581025</xdr:rowOff>
    </xdr:from>
    <xdr:ext cx="514350" cy="0"/>
    <xdr:pic>
      <xdr:nvPicPr>
        <xdr:cNvPr id="546" name="Kép 545">
          <a:extLst>
            <a:ext uri="{FF2B5EF4-FFF2-40B4-BE49-F238E27FC236}">
              <a16:creationId xmlns:a16="http://schemas.microsoft.com/office/drawing/2014/main" id="{25B079D9-70D6-4809-B3CA-A62F0B5234C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564" name="Kép 10">
          <a:extLst>
            <a:ext uri="{FF2B5EF4-FFF2-40B4-BE49-F238E27FC236}">
              <a16:creationId xmlns:a16="http://schemas.microsoft.com/office/drawing/2014/main" id="{819A53CD-0545-40D0-879F-DE0E92F86EF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570" name="Kép 569">
          <a:extLst>
            <a:ext uri="{FF2B5EF4-FFF2-40B4-BE49-F238E27FC236}">
              <a16:creationId xmlns:a16="http://schemas.microsoft.com/office/drawing/2014/main" id="{3E637126-95DA-4065-AA2C-0DE5C8349C7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571" name="Kép 10">
          <a:extLst>
            <a:ext uri="{FF2B5EF4-FFF2-40B4-BE49-F238E27FC236}">
              <a16:creationId xmlns:a16="http://schemas.microsoft.com/office/drawing/2014/main" id="{C43E3A31-7621-474B-B3A4-8894F4B4924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572" name="Kép 571">
          <a:extLst>
            <a:ext uri="{FF2B5EF4-FFF2-40B4-BE49-F238E27FC236}">
              <a16:creationId xmlns:a16="http://schemas.microsoft.com/office/drawing/2014/main" id="{EE3A9FCF-FA28-4B76-8BCB-9D7CDDDB136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573" name="Kép 10">
          <a:extLst>
            <a:ext uri="{FF2B5EF4-FFF2-40B4-BE49-F238E27FC236}">
              <a16:creationId xmlns:a16="http://schemas.microsoft.com/office/drawing/2014/main" id="{54606AED-0226-4E06-9D6B-B0AA6F97E82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574" name="Kép 573">
          <a:extLst>
            <a:ext uri="{FF2B5EF4-FFF2-40B4-BE49-F238E27FC236}">
              <a16:creationId xmlns:a16="http://schemas.microsoft.com/office/drawing/2014/main" id="{52C8F96D-AA53-41FE-B89A-565C805FAA3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575" name="Kép 10">
          <a:extLst>
            <a:ext uri="{FF2B5EF4-FFF2-40B4-BE49-F238E27FC236}">
              <a16:creationId xmlns:a16="http://schemas.microsoft.com/office/drawing/2014/main" id="{DFEE3C49-9293-4144-B9C3-9336662ECF1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597" name="Kép 596">
          <a:extLst>
            <a:ext uri="{FF2B5EF4-FFF2-40B4-BE49-F238E27FC236}">
              <a16:creationId xmlns:a16="http://schemas.microsoft.com/office/drawing/2014/main" id="{0BA02B1E-35EA-4E2E-BD5C-87772C4D4C6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598" name="Kép 10">
          <a:extLst>
            <a:ext uri="{FF2B5EF4-FFF2-40B4-BE49-F238E27FC236}">
              <a16:creationId xmlns:a16="http://schemas.microsoft.com/office/drawing/2014/main" id="{CD0E5BD5-A7A3-45C3-A166-A88857E43C5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599" name="Kép 598">
          <a:extLst>
            <a:ext uri="{FF2B5EF4-FFF2-40B4-BE49-F238E27FC236}">
              <a16:creationId xmlns:a16="http://schemas.microsoft.com/office/drawing/2014/main" id="{6A8E3244-4250-4B40-9BDF-4EBAF038CB4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600" name="Kép 10">
          <a:extLst>
            <a:ext uri="{FF2B5EF4-FFF2-40B4-BE49-F238E27FC236}">
              <a16:creationId xmlns:a16="http://schemas.microsoft.com/office/drawing/2014/main" id="{A4AAA7CD-97B7-4B27-BFEA-BC425E007E3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601" name="Kép 600">
          <a:extLst>
            <a:ext uri="{FF2B5EF4-FFF2-40B4-BE49-F238E27FC236}">
              <a16:creationId xmlns:a16="http://schemas.microsoft.com/office/drawing/2014/main" id="{68BE7877-A4FA-430D-8D1E-BD896017573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397930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173</xdr:row>
      <xdr:rowOff>581025</xdr:rowOff>
    </xdr:from>
    <xdr:to>
      <xdr:col>8</xdr:col>
      <xdr:colOff>609600</xdr:colOff>
      <xdr:row>173</xdr:row>
      <xdr:rowOff>581025</xdr:rowOff>
    </xdr:to>
    <xdr:pic>
      <xdr:nvPicPr>
        <xdr:cNvPr id="606" name="Kép 10">
          <a:extLst>
            <a:ext uri="{FF2B5EF4-FFF2-40B4-BE49-F238E27FC236}">
              <a16:creationId xmlns:a16="http://schemas.microsoft.com/office/drawing/2014/main" id="{1C16A36D-C6CB-434A-A90F-FC877BC57BD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173</xdr:row>
      <xdr:rowOff>581025</xdr:rowOff>
    </xdr:from>
    <xdr:to>
      <xdr:col>8</xdr:col>
      <xdr:colOff>609600</xdr:colOff>
      <xdr:row>173</xdr:row>
      <xdr:rowOff>581025</xdr:rowOff>
    </xdr:to>
    <xdr:pic>
      <xdr:nvPicPr>
        <xdr:cNvPr id="607" name="Kép 606">
          <a:extLst>
            <a:ext uri="{FF2B5EF4-FFF2-40B4-BE49-F238E27FC236}">
              <a16:creationId xmlns:a16="http://schemas.microsoft.com/office/drawing/2014/main" id="{31614480-1F17-43B8-8247-FC50E7A8431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173</xdr:row>
      <xdr:rowOff>581025</xdr:rowOff>
    </xdr:from>
    <xdr:ext cx="514350" cy="0"/>
    <xdr:pic>
      <xdr:nvPicPr>
        <xdr:cNvPr id="608" name="Kép 10">
          <a:extLst>
            <a:ext uri="{FF2B5EF4-FFF2-40B4-BE49-F238E27FC236}">
              <a16:creationId xmlns:a16="http://schemas.microsoft.com/office/drawing/2014/main" id="{9901D00C-07CA-48E9-BCAB-97F211CFEA5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173</xdr:row>
      <xdr:rowOff>581025</xdr:rowOff>
    </xdr:from>
    <xdr:ext cx="514350" cy="0"/>
    <xdr:pic>
      <xdr:nvPicPr>
        <xdr:cNvPr id="609" name="Kép 608">
          <a:extLst>
            <a:ext uri="{FF2B5EF4-FFF2-40B4-BE49-F238E27FC236}">
              <a16:creationId xmlns:a16="http://schemas.microsoft.com/office/drawing/2014/main" id="{3952C976-34CC-43B2-BBE8-DA12BAF99BE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173</xdr:row>
      <xdr:rowOff>581025</xdr:rowOff>
    </xdr:from>
    <xdr:ext cx="514350" cy="0"/>
    <xdr:pic>
      <xdr:nvPicPr>
        <xdr:cNvPr id="610" name="Kép 10">
          <a:extLst>
            <a:ext uri="{FF2B5EF4-FFF2-40B4-BE49-F238E27FC236}">
              <a16:creationId xmlns:a16="http://schemas.microsoft.com/office/drawing/2014/main" id="{094B1953-517C-494A-963A-6BD10149510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173</xdr:row>
      <xdr:rowOff>581025</xdr:rowOff>
    </xdr:from>
    <xdr:ext cx="514350" cy="0"/>
    <xdr:pic>
      <xdr:nvPicPr>
        <xdr:cNvPr id="611" name="Kép 610">
          <a:extLst>
            <a:ext uri="{FF2B5EF4-FFF2-40B4-BE49-F238E27FC236}">
              <a16:creationId xmlns:a16="http://schemas.microsoft.com/office/drawing/2014/main" id="{230D8E90-6FAC-48A5-BBF9-A07C0C91694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16</xdr:col>
      <xdr:colOff>95250</xdr:colOff>
      <xdr:row>173</xdr:row>
      <xdr:rowOff>581025</xdr:rowOff>
    </xdr:from>
    <xdr:to>
      <xdr:col>16</xdr:col>
      <xdr:colOff>609600</xdr:colOff>
      <xdr:row>173</xdr:row>
      <xdr:rowOff>581025</xdr:rowOff>
    </xdr:to>
    <xdr:pic>
      <xdr:nvPicPr>
        <xdr:cNvPr id="613" name="Kép 10">
          <a:extLst>
            <a:ext uri="{FF2B5EF4-FFF2-40B4-BE49-F238E27FC236}">
              <a16:creationId xmlns:a16="http://schemas.microsoft.com/office/drawing/2014/main" id="{3EA13330-386E-41CE-8959-949244C1D7C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173</xdr:row>
      <xdr:rowOff>581025</xdr:rowOff>
    </xdr:from>
    <xdr:to>
      <xdr:col>16</xdr:col>
      <xdr:colOff>609600</xdr:colOff>
      <xdr:row>173</xdr:row>
      <xdr:rowOff>581025</xdr:rowOff>
    </xdr:to>
    <xdr:pic>
      <xdr:nvPicPr>
        <xdr:cNvPr id="614" name="Kép 613">
          <a:extLst>
            <a:ext uri="{FF2B5EF4-FFF2-40B4-BE49-F238E27FC236}">
              <a16:creationId xmlns:a16="http://schemas.microsoft.com/office/drawing/2014/main" id="{4574F2E3-337A-45D6-B50D-DCB6E72FC9E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173</xdr:row>
      <xdr:rowOff>581025</xdr:rowOff>
    </xdr:from>
    <xdr:ext cx="514350" cy="0"/>
    <xdr:pic>
      <xdr:nvPicPr>
        <xdr:cNvPr id="615" name="Kép 10">
          <a:extLst>
            <a:ext uri="{FF2B5EF4-FFF2-40B4-BE49-F238E27FC236}">
              <a16:creationId xmlns:a16="http://schemas.microsoft.com/office/drawing/2014/main" id="{0B5D7F20-681D-4A87-A7E5-992928D0EA9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616" name="Kép 615">
          <a:extLst>
            <a:ext uri="{FF2B5EF4-FFF2-40B4-BE49-F238E27FC236}">
              <a16:creationId xmlns:a16="http://schemas.microsoft.com/office/drawing/2014/main" id="{C91FAE7F-A169-42C5-97D7-E2E535FF1C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617" name="Kép 10">
          <a:extLst>
            <a:ext uri="{FF2B5EF4-FFF2-40B4-BE49-F238E27FC236}">
              <a16:creationId xmlns:a16="http://schemas.microsoft.com/office/drawing/2014/main" id="{82723E10-B74D-4661-AB59-88F40DBB2A8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618" name="Kép 617">
          <a:extLst>
            <a:ext uri="{FF2B5EF4-FFF2-40B4-BE49-F238E27FC236}">
              <a16:creationId xmlns:a16="http://schemas.microsoft.com/office/drawing/2014/main" id="{E05285ED-4653-4E53-9A4D-B4A2708F090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16</xdr:col>
      <xdr:colOff>95250</xdr:colOff>
      <xdr:row>173</xdr:row>
      <xdr:rowOff>581025</xdr:rowOff>
    </xdr:from>
    <xdr:to>
      <xdr:col>16</xdr:col>
      <xdr:colOff>609600</xdr:colOff>
      <xdr:row>173</xdr:row>
      <xdr:rowOff>581025</xdr:rowOff>
    </xdr:to>
    <xdr:pic>
      <xdr:nvPicPr>
        <xdr:cNvPr id="619" name="Kép 10">
          <a:extLst>
            <a:ext uri="{FF2B5EF4-FFF2-40B4-BE49-F238E27FC236}">
              <a16:creationId xmlns:a16="http://schemas.microsoft.com/office/drawing/2014/main" id="{27D1F8F7-ACB7-4F11-8E12-FB96C9F01B1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173</xdr:row>
      <xdr:rowOff>581025</xdr:rowOff>
    </xdr:from>
    <xdr:to>
      <xdr:col>16</xdr:col>
      <xdr:colOff>609600</xdr:colOff>
      <xdr:row>173</xdr:row>
      <xdr:rowOff>581025</xdr:rowOff>
    </xdr:to>
    <xdr:pic>
      <xdr:nvPicPr>
        <xdr:cNvPr id="620" name="Kép 619">
          <a:extLst>
            <a:ext uri="{FF2B5EF4-FFF2-40B4-BE49-F238E27FC236}">
              <a16:creationId xmlns:a16="http://schemas.microsoft.com/office/drawing/2014/main" id="{4240918D-9EC3-4F6C-AC05-8CC419802A6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173</xdr:row>
      <xdr:rowOff>581025</xdr:rowOff>
    </xdr:from>
    <xdr:ext cx="514350" cy="0"/>
    <xdr:pic>
      <xdr:nvPicPr>
        <xdr:cNvPr id="621" name="Kép 10">
          <a:extLst>
            <a:ext uri="{FF2B5EF4-FFF2-40B4-BE49-F238E27FC236}">
              <a16:creationId xmlns:a16="http://schemas.microsoft.com/office/drawing/2014/main" id="{25030262-49EA-43AB-972D-5A8D0EBA8D6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622" name="Kép 621">
          <a:extLst>
            <a:ext uri="{FF2B5EF4-FFF2-40B4-BE49-F238E27FC236}">
              <a16:creationId xmlns:a16="http://schemas.microsoft.com/office/drawing/2014/main" id="{EA93568A-033B-4EC5-B974-D5E3C93134C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623" name="Kép 10">
          <a:extLst>
            <a:ext uri="{FF2B5EF4-FFF2-40B4-BE49-F238E27FC236}">
              <a16:creationId xmlns:a16="http://schemas.microsoft.com/office/drawing/2014/main" id="{3B897217-1FB6-4981-B84F-D72E9C0751C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173</xdr:row>
      <xdr:rowOff>581025</xdr:rowOff>
    </xdr:from>
    <xdr:ext cx="514350" cy="0"/>
    <xdr:pic>
      <xdr:nvPicPr>
        <xdr:cNvPr id="624" name="Kép 623">
          <a:extLst>
            <a:ext uri="{FF2B5EF4-FFF2-40B4-BE49-F238E27FC236}">
              <a16:creationId xmlns:a16="http://schemas.microsoft.com/office/drawing/2014/main" id="{F564EBB6-964D-4E9F-AD47-9DD0B954EAC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24</xdr:col>
      <xdr:colOff>95250</xdr:colOff>
      <xdr:row>173</xdr:row>
      <xdr:rowOff>581025</xdr:rowOff>
    </xdr:from>
    <xdr:to>
      <xdr:col>24</xdr:col>
      <xdr:colOff>609600</xdr:colOff>
      <xdr:row>173</xdr:row>
      <xdr:rowOff>581025</xdr:rowOff>
    </xdr:to>
    <xdr:pic>
      <xdr:nvPicPr>
        <xdr:cNvPr id="625" name="Kép 10">
          <a:extLst>
            <a:ext uri="{FF2B5EF4-FFF2-40B4-BE49-F238E27FC236}">
              <a16:creationId xmlns:a16="http://schemas.microsoft.com/office/drawing/2014/main" id="{A99287A0-EE43-46EB-B92E-E06DB0979E4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173</xdr:row>
      <xdr:rowOff>581025</xdr:rowOff>
    </xdr:from>
    <xdr:to>
      <xdr:col>24</xdr:col>
      <xdr:colOff>609600</xdr:colOff>
      <xdr:row>173</xdr:row>
      <xdr:rowOff>581025</xdr:rowOff>
    </xdr:to>
    <xdr:pic>
      <xdr:nvPicPr>
        <xdr:cNvPr id="626" name="Kép 625">
          <a:extLst>
            <a:ext uri="{FF2B5EF4-FFF2-40B4-BE49-F238E27FC236}">
              <a16:creationId xmlns:a16="http://schemas.microsoft.com/office/drawing/2014/main" id="{FC6D1D11-8D70-4562-9ADE-B4950773EA5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173</xdr:row>
      <xdr:rowOff>581025</xdr:rowOff>
    </xdr:from>
    <xdr:ext cx="514350" cy="0"/>
    <xdr:pic>
      <xdr:nvPicPr>
        <xdr:cNvPr id="627" name="Kép 10">
          <a:extLst>
            <a:ext uri="{FF2B5EF4-FFF2-40B4-BE49-F238E27FC236}">
              <a16:creationId xmlns:a16="http://schemas.microsoft.com/office/drawing/2014/main" id="{4E153FB8-B0C2-40EE-AE85-BADBE23E78C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173</xdr:row>
      <xdr:rowOff>581025</xdr:rowOff>
    </xdr:from>
    <xdr:ext cx="514350" cy="0"/>
    <xdr:pic>
      <xdr:nvPicPr>
        <xdr:cNvPr id="628" name="Kép 627">
          <a:extLst>
            <a:ext uri="{FF2B5EF4-FFF2-40B4-BE49-F238E27FC236}">
              <a16:creationId xmlns:a16="http://schemas.microsoft.com/office/drawing/2014/main" id="{42C1930D-60EC-4448-B4D4-AD44EF2BFE3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173</xdr:row>
      <xdr:rowOff>581025</xdr:rowOff>
    </xdr:from>
    <xdr:ext cx="514350" cy="0"/>
    <xdr:pic>
      <xdr:nvPicPr>
        <xdr:cNvPr id="629" name="Kép 10">
          <a:extLst>
            <a:ext uri="{FF2B5EF4-FFF2-40B4-BE49-F238E27FC236}">
              <a16:creationId xmlns:a16="http://schemas.microsoft.com/office/drawing/2014/main" id="{790C3A51-5ADF-4406-9771-DA726C0C66D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173</xdr:row>
      <xdr:rowOff>581025</xdr:rowOff>
    </xdr:from>
    <xdr:ext cx="514350" cy="0"/>
    <xdr:pic>
      <xdr:nvPicPr>
        <xdr:cNvPr id="630" name="Kép 629">
          <a:extLst>
            <a:ext uri="{FF2B5EF4-FFF2-40B4-BE49-F238E27FC236}">
              <a16:creationId xmlns:a16="http://schemas.microsoft.com/office/drawing/2014/main" id="{37B5C894-5482-4C6B-977C-38A8A7CC357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187</xdr:row>
      <xdr:rowOff>581025</xdr:rowOff>
    </xdr:from>
    <xdr:to>
      <xdr:col>0</xdr:col>
      <xdr:colOff>609600</xdr:colOff>
      <xdr:row>187</xdr:row>
      <xdr:rowOff>581025</xdr:rowOff>
    </xdr:to>
    <xdr:pic>
      <xdr:nvPicPr>
        <xdr:cNvPr id="633" name="Kép 10">
          <a:extLst>
            <a:ext uri="{FF2B5EF4-FFF2-40B4-BE49-F238E27FC236}">
              <a16:creationId xmlns:a16="http://schemas.microsoft.com/office/drawing/2014/main" id="{523C7771-3849-471C-962E-157768C7936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187</xdr:row>
      <xdr:rowOff>581025</xdr:rowOff>
    </xdr:from>
    <xdr:to>
      <xdr:col>0</xdr:col>
      <xdr:colOff>609600</xdr:colOff>
      <xdr:row>187</xdr:row>
      <xdr:rowOff>581025</xdr:rowOff>
    </xdr:to>
    <xdr:pic>
      <xdr:nvPicPr>
        <xdr:cNvPr id="634" name="Kép 633">
          <a:extLst>
            <a:ext uri="{FF2B5EF4-FFF2-40B4-BE49-F238E27FC236}">
              <a16:creationId xmlns:a16="http://schemas.microsoft.com/office/drawing/2014/main" id="{9901127E-C7A2-4879-961D-334329726D0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187</xdr:row>
      <xdr:rowOff>581025</xdr:rowOff>
    </xdr:from>
    <xdr:ext cx="514350" cy="0"/>
    <xdr:pic>
      <xdr:nvPicPr>
        <xdr:cNvPr id="635" name="Kép 10">
          <a:extLst>
            <a:ext uri="{FF2B5EF4-FFF2-40B4-BE49-F238E27FC236}">
              <a16:creationId xmlns:a16="http://schemas.microsoft.com/office/drawing/2014/main" id="{AB78E87A-3206-448C-B6FF-E75148606D5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187</xdr:row>
      <xdr:rowOff>581025</xdr:rowOff>
    </xdr:from>
    <xdr:ext cx="514350" cy="0"/>
    <xdr:pic>
      <xdr:nvPicPr>
        <xdr:cNvPr id="636" name="Kép 635">
          <a:extLst>
            <a:ext uri="{FF2B5EF4-FFF2-40B4-BE49-F238E27FC236}">
              <a16:creationId xmlns:a16="http://schemas.microsoft.com/office/drawing/2014/main" id="{A28AA3CE-7A5E-419A-A197-45179FAD5F8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187</xdr:row>
      <xdr:rowOff>581025</xdr:rowOff>
    </xdr:from>
    <xdr:ext cx="514350" cy="0"/>
    <xdr:pic>
      <xdr:nvPicPr>
        <xdr:cNvPr id="637" name="Kép 10">
          <a:extLst>
            <a:ext uri="{FF2B5EF4-FFF2-40B4-BE49-F238E27FC236}">
              <a16:creationId xmlns:a16="http://schemas.microsoft.com/office/drawing/2014/main" id="{AB57DC6F-1839-467F-9B16-6BC86F5C4A5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187</xdr:row>
      <xdr:rowOff>581025</xdr:rowOff>
    </xdr:from>
    <xdr:ext cx="514350" cy="0"/>
    <xdr:pic>
      <xdr:nvPicPr>
        <xdr:cNvPr id="638" name="Kép 637">
          <a:extLst>
            <a:ext uri="{FF2B5EF4-FFF2-40B4-BE49-F238E27FC236}">
              <a16:creationId xmlns:a16="http://schemas.microsoft.com/office/drawing/2014/main" id="{4CC83304-4A86-424C-BF0F-C8855D134AD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86313"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187</xdr:row>
      <xdr:rowOff>581025</xdr:rowOff>
    </xdr:from>
    <xdr:to>
      <xdr:col>8</xdr:col>
      <xdr:colOff>609600</xdr:colOff>
      <xdr:row>187</xdr:row>
      <xdr:rowOff>581025</xdr:rowOff>
    </xdr:to>
    <xdr:pic>
      <xdr:nvPicPr>
        <xdr:cNvPr id="641" name="Kép 10">
          <a:extLst>
            <a:ext uri="{FF2B5EF4-FFF2-40B4-BE49-F238E27FC236}">
              <a16:creationId xmlns:a16="http://schemas.microsoft.com/office/drawing/2014/main" id="{F8F63C2C-0B36-433A-9E6D-F2A7500FE09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187</xdr:row>
      <xdr:rowOff>581025</xdr:rowOff>
    </xdr:from>
    <xdr:to>
      <xdr:col>8</xdr:col>
      <xdr:colOff>609600</xdr:colOff>
      <xdr:row>187</xdr:row>
      <xdr:rowOff>581025</xdr:rowOff>
    </xdr:to>
    <xdr:pic>
      <xdr:nvPicPr>
        <xdr:cNvPr id="642" name="Kép 641">
          <a:extLst>
            <a:ext uri="{FF2B5EF4-FFF2-40B4-BE49-F238E27FC236}">
              <a16:creationId xmlns:a16="http://schemas.microsoft.com/office/drawing/2014/main" id="{E5CC96A4-07C1-4BD0-8689-7E51E6CA2B4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187</xdr:row>
      <xdr:rowOff>581025</xdr:rowOff>
    </xdr:from>
    <xdr:ext cx="514350" cy="0"/>
    <xdr:pic>
      <xdr:nvPicPr>
        <xdr:cNvPr id="643" name="Kép 10">
          <a:extLst>
            <a:ext uri="{FF2B5EF4-FFF2-40B4-BE49-F238E27FC236}">
              <a16:creationId xmlns:a16="http://schemas.microsoft.com/office/drawing/2014/main" id="{5CDBC810-1A4E-46E1-AA51-862FB99EEE5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187</xdr:row>
      <xdr:rowOff>581025</xdr:rowOff>
    </xdr:from>
    <xdr:ext cx="514350" cy="0"/>
    <xdr:pic>
      <xdr:nvPicPr>
        <xdr:cNvPr id="644" name="Kép 643">
          <a:extLst>
            <a:ext uri="{FF2B5EF4-FFF2-40B4-BE49-F238E27FC236}">
              <a16:creationId xmlns:a16="http://schemas.microsoft.com/office/drawing/2014/main" id="{CE777488-99DC-49E9-978C-C852291A0A5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187</xdr:row>
      <xdr:rowOff>581025</xdr:rowOff>
    </xdr:from>
    <xdr:ext cx="514350" cy="0"/>
    <xdr:pic>
      <xdr:nvPicPr>
        <xdr:cNvPr id="645" name="Kép 10">
          <a:extLst>
            <a:ext uri="{FF2B5EF4-FFF2-40B4-BE49-F238E27FC236}">
              <a16:creationId xmlns:a16="http://schemas.microsoft.com/office/drawing/2014/main" id="{2914A405-9B78-4870-969A-1DB1E261A21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187</xdr:row>
      <xdr:rowOff>581025</xdr:rowOff>
    </xdr:from>
    <xdr:ext cx="514350" cy="0"/>
    <xdr:pic>
      <xdr:nvPicPr>
        <xdr:cNvPr id="646" name="Kép 645">
          <a:extLst>
            <a:ext uri="{FF2B5EF4-FFF2-40B4-BE49-F238E27FC236}">
              <a16:creationId xmlns:a16="http://schemas.microsoft.com/office/drawing/2014/main" id="{B83F8056-A538-4979-A205-EF1465DD18C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187</xdr:row>
      <xdr:rowOff>581025</xdr:rowOff>
    </xdr:from>
    <xdr:ext cx="514350" cy="0"/>
    <xdr:pic>
      <xdr:nvPicPr>
        <xdr:cNvPr id="649" name="Kép 10">
          <a:extLst>
            <a:ext uri="{FF2B5EF4-FFF2-40B4-BE49-F238E27FC236}">
              <a16:creationId xmlns:a16="http://schemas.microsoft.com/office/drawing/2014/main" id="{5A1718E4-020C-4209-B467-A4A2BCA2AF7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187</xdr:row>
      <xdr:rowOff>581025</xdr:rowOff>
    </xdr:from>
    <xdr:ext cx="514350" cy="0"/>
    <xdr:pic>
      <xdr:nvPicPr>
        <xdr:cNvPr id="650" name="Kép 649">
          <a:extLst>
            <a:ext uri="{FF2B5EF4-FFF2-40B4-BE49-F238E27FC236}">
              <a16:creationId xmlns:a16="http://schemas.microsoft.com/office/drawing/2014/main" id="{54C96310-AE80-4BF8-B8FA-C71C38CA51C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187</xdr:row>
      <xdr:rowOff>581025</xdr:rowOff>
    </xdr:from>
    <xdr:ext cx="514350" cy="0"/>
    <xdr:pic>
      <xdr:nvPicPr>
        <xdr:cNvPr id="651" name="Kép 10">
          <a:extLst>
            <a:ext uri="{FF2B5EF4-FFF2-40B4-BE49-F238E27FC236}">
              <a16:creationId xmlns:a16="http://schemas.microsoft.com/office/drawing/2014/main" id="{DC49A266-503C-41FE-A1DF-4DE58CE220E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187</xdr:row>
      <xdr:rowOff>581025</xdr:rowOff>
    </xdr:from>
    <xdr:ext cx="514350" cy="0"/>
    <xdr:pic>
      <xdr:nvPicPr>
        <xdr:cNvPr id="652" name="Kép 651">
          <a:extLst>
            <a:ext uri="{FF2B5EF4-FFF2-40B4-BE49-F238E27FC236}">
              <a16:creationId xmlns:a16="http://schemas.microsoft.com/office/drawing/2014/main" id="{E125E6E0-421E-4BEA-A66C-1D07A2CEC6C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187</xdr:row>
      <xdr:rowOff>581025</xdr:rowOff>
    </xdr:from>
    <xdr:ext cx="514350" cy="0"/>
    <xdr:pic>
      <xdr:nvPicPr>
        <xdr:cNvPr id="653" name="Kép 10">
          <a:extLst>
            <a:ext uri="{FF2B5EF4-FFF2-40B4-BE49-F238E27FC236}">
              <a16:creationId xmlns:a16="http://schemas.microsoft.com/office/drawing/2014/main" id="{445D49CC-FB0A-4ED1-B1C6-EFF27DF45C8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187</xdr:row>
      <xdr:rowOff>581025</xdr:rowOff>
    </xdr:from>
    <xdr:ext cx="514350" cy="0"/>
    <xdr:pic>
      <xdr:nvPicPr>
        <xdr:cNvPr id="654" name="Kép 653">
          <a:extLst>
            <a:ext uri="{FF2B5EF4-FFF2-40B4-BE49-F238E27FC236}">
              <a16:creationId xmlns:a16="http://schemas.microsoft.com/office/drawing/2014/main" id="{C3903BA0-B0FE-4488-843F-AE940909858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187</xdr:row>
      <xdr:rowOff>581025</xdr:rowOff>
    </xdr:from>
    <xdr:ext cx="514350" cy="0"/>
    <xdr:pic>
      <xdr:nvPicPr>
        <xdr:cNvPr id="655" name="Kép 10">
          <a:extLst>
            <a:ext uri="{FF2B5EF4-FFF2-40B4-BE49-F238E27FC236}">
              <a16:creationId xmlns:a16="http://schemas.microsoft.com/office/drawing/2014/main" id="{C052A537-F637-4224-9859-7BE0CD6CC19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187</xdr:row>
      <xdr:rowOff>581025</xdr:rowOff>
    </xdr:from>
    <xdr:ext cx="514350" cy="0"/>
    <xdr:pic>
      <xdr:nvPicPr>
        <xdr:cNvPr id="656" name="Kép 655">
          <a:extLst>
            <a:ext uri="{FF2B5EF4-FFF2-40B4-BE49-F238E27FC236}">
              <a16:creationId xmlns:a16="http://schemas.microsoft.com/office/drawing/2014/main" id="{9002FCAC-11CC-4245-A3F5-C15212AE7FE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187</xdr:row>
      <xdr:rowOff>581025</xdr:rowOff>
    </xdr:from>
    <xdr:ext cx="514350" cy="0"/>
    <xdr:pic>
      <xdr:nvPicPr>
        <xdr:cNvPr id="657" name="Kép 10">
          <a:extLst>
            <a:ext uri="{FF2B5EF4-FFF2-40B4-BE49-F238E27FC236}">
              <a16:creationId xmlns:a16="http://schemas.microsoft.com/office/drawing/2014/main" id="{F63C5BF0-B4C7-45A8-AB28-10FCA5D9217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187</xdr:row>
      <xdr:rowOff>581025</xdr:rowOff>
    </xdr:from>
    <xdr:ext cx="514350" cy="0"/>
    <xdr:pic>
      <xdr:nvPicPr>
        <xdr:cNvPr id="658" name="Kép 657">
          <a:extLst>
            <a:ext uri="{FF2B5EF4-FFF2-40B4-BE49-F238E27FC236}">
              <a16:creationId xmlns:a16="http://schemas.microsoft.com/office/drawing/2014/main" id="{8B2ADA1C-80A9-4783-802D-18F2D2F56ED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187</xdr:row>
      <xdr:rowOff>581025</xdr:rowOff>
    </xdr:from>
    <xdr:ext cx="514350" cy="0"/>
    <xdr:pic>
      <xdr:nvPicPr>
        <xdr:cNvPr id="659" name="Kép 10">
          <a:extLst>
            <a:ext uri="{FF2B5EF4-FFF2-40B4-BE49-F238E27FC236}">
              <a16:creationId xmlns:a16="http://schemas.microsoft.com/office/drawing/2014/main" id="{7ACB590A-56FD-4AA2-87B8-197263B4DF9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187</xdr:row>
      <xdr:rowOff>581025</xdr:rowOff>
    </xdr:from>
    <xdr:ext cx="514350" cy="0"/>
    <xdr:pic>
      <xdr:nvPicPr>
        <xdr:cNvPr id="660" name="Kép 659">
          <a:extLst>
            <a:ext uri="{FF2B5EF4-FFF2-40B4-BE49-F238E27FC236}">
              <a16:creationId xmlns:a16="http://schemas.microsoft.com/office/drawing/2014/main" id="{7409487D-3AE7-45F9-9DD1-BBED2727602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073188" y="485036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24</xdr:col>
      <xdr:colOff>95250</xdr:colOff>
      <xdr:row>173</xdr:row>
      <xdr:rowOff>581025</xdr:rowOff>
    </xdr:from>
    <xdr:to>
      <xdr:col>24</xdr:col>
      <xdr:colOff>609600</xdr:colOff>
      <xdr:row>173</xdr:row>
      <xdr:rowOff>581025</xdr:rowOff>
    </xdr:to>
    <xdr:pic>
      <xdr:nvPicPr>
        <xdr:cNvPr id="663" name="Kép 10">
          <a:extLst>
            <a:ext uri="{FF2B5EF4-FFF2-40B4-BE49-F238E27FC236}">
              <a16:creationId xmlns:a16="http://schemas.microsoft.com/office/drawing/2014/main" id="{B0A16787-C010-4DC7-BEA2-52EEDA07B77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173</xdr:row>
      <xdr:rowOff>581025</xdr:rowOff>
    </xdr:from>
    <xdr:to>
      <xdr:col>24</xdr:col>
      <xdr:colOff>609600</xdr:colOff>
      <xdr:row>173</xdr:row>
      <xdr:rowOff>581025</xdr:rowOff>
    </xdr:to>
    <xdr:pic>
      <xdr:nvPicPr>
        <xdr:cNvPr id="664" name="Kép 663">
          <a:extLst>
            <a:ext uri="{FF2B5EF4-FFF2-40B4-BE49-F238E27FC236}">
              <a16:creationId xmlns:a16="http://schemas.microsoft.com/office/drawing/2014/main" id="{41644821-E0D5-4D1D-A023-6DA9DDC34E9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173</xdr:row>
      <xdr:rowOff>581025</xdr:rowOff>
    </xdr:from>
    <xdr:ext cx="514350" cy="0"/>
    <xdr:pic>
      <xdr:nvPicPr>
        <xdr:cNvPr id="665" name="Kép 10">
          <a:extLst>
            <a:ext uri="{FF2B5EF4-FFF2-40B4-BE49-F238E27FC236}">
              <a16:creationId xmlns:a16="http://schemas.microsoft.com/office/drawing/2014/main" id="{92863632-3AFB-4C87-A4BC-BEFF13B840D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173</xdr:row>
      <xdr:rowOff>581025</xdr:rowOff>
    </xdr:from>
    <xdr:ext cx="514350" cy="0"/>
    <xdr:pic>
      <xdr:nvPicPr>
        <xdr:cNvPr id="666" name="Kép 665">
          <a:extLst>
            <a:ext uri="{FF2B5EF4-FFF2-40B4-BE49-F238E27FC236}">
              <a16:creationId xmlns:a16="http://schemas.microsoft.com/office/drawing/2014/main" id="{80060B2D-BD6F-4E04-B7E1-E46862DAB52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173</xdr:row>
      <xdr:rowOff>581025</xdr:rowOff>
    </xdr:from>
    <xdr:ext cx="514350" cy="0"/>
    <xdr:pic>
      <xdr:nvPicPr>
        <xdr:cNvPr id="667" name="Kép 10">
          <a:extLst>
            <a:ext uri="{FF2B5EF4-FFF2-40B4-BE49-F238E27FC236}">
              <a16:creationId xmlns:a16="http://schemas.microsoft.com/office/drawing/2014/main" id="{EFF470BE-D5EE-4268-AB76-D41171D7BCC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173</xdr:row>
      <xdr:rowOff>581025</xdr:rowOff>
    </xdr:from>
    <xdr:ext cx="514350" cy="0"/>
    <xdr:pic>
      <xdr:nvPicPr>
        <xdr:cNvPr id="668" name="Kép 667">
          <a:extLst>
            <a:ext uri="{FF2B5EF4-FFF2-40B4-BE49-F238E27FC236}">
              <a16:creationId xmlns:a16="http://schemas.microsoft.com/office/drawing/2014/main" id="{97B7DB75-C6D2-4981-A92E-2BB76865DF2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24</xdr:col>
      <xdr:colOff>95250</xdr:colOff>
      <xdr:row>173</xdr:row>
      <xdr:rowOff>581025</xdr:rowOff>
    </xdr:from>
    <xdr:to>
      <xdr:col>24</xdr:col>
      <xdr:colOff>609600</xdr:colOff>
      <xdr:row>173</xdr:row>
      <xdr:rowOff>581025</xdr:rowOff>
    </xdr:to>
    <xdr:pic>
      <xdr:nvPicPr>
        <xdr:cNvPr id="669" name="Kép 10">
          <a:extLst>
            <a:ext uri="{FF2B5EF4-FFF2-40B4-BE49-F238E27FC236}">
              <a16:creationId xmlns:a16="http://schemas.microsoft.com/office/drawing/2014/main" id="{5C838906-2D64-467D-903F-B2B3766F185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173</xdr:row>
      <xdr:rowOff>581025</xdr:rowOff>
    </xdr:from>
    <xdr:to>
      <xdr:col>24</xdr:col>
      <xdr:colOff>609600</xdr:colOff>
      <xdr:row>173</xdr:row>
      <xdr:rowOff>581025</xdr:rowOff>
    </xdr:to>
    <xdr:pic>
      <xdr:nvPicPr>
        <xdr:cNvPr id="670" name="Kép 669">
          <a:extLst>
            <a:ext uri="{FF2B5EF4-FFF2-40B4-BE49-F238E27FC236}">
              <a16:creationId xmlns:a16="http://schemas.microsoft.com/office/drawing/2014/main" id="{DDAC5126-0BC3-4981-AAE7-202E9344CEB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173</xdr:row>
      <xdr:rowOff>581025</xdr:rowOff>
    </xdr:from>
    <xdr:ext cx="514350" cy="0"/>
    <xdr:pic>
      <xdr:nvPicPr>
        <xdr:cNvPr id="671" name="Kép 10">
          <a:extLst>
            <a:ext uri="{FF2B5EF4-FFF2-40B4-BE49-F238E27FC236}">
              <a16:creationId xmlns:a16="http://schemas.microsoft.com/office/drawing/2014/main" id="{187067D6-F07D-4A7F-88B7-B0ADB1AC3FF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173</xdr:row>
      <xdr:rowOff>581025</xdr:rowOff>
    </xdr:from>
    <xdr:ext cx="514350" cy="0"/>
    <xdr:pic>
      <xdr:nvPicPr>
        <xdr:cNvPr id="672" name="Kép 671">
          <a:extLst>
            <a:ext uri="{FF2B5EF4-FFF2-40B4-BE49-F238E27FC236}">
              <a16:creationId xmlns:a16="http://schemas.microsoft.com/office/drawing/2014/main" id="{F7E150B5-1884-4D54-A1E4-1AFF9B9DC1A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173</xdr:row>
      <xdr:rowOff>581025</xdr:rowOff>
    </xdr:from>
    <xdr:ext cx="514350" cy="0"/>
    <xdr:pic>
      <xdr:nvPicPr>
        <xdr:cNvPr id="673" name="Kép 10">
          <a:extLst>
            <a:ext uri="{FF2B5EF4-FFF2-40B4-BE49-F238E27FC236}">
              <a16:creationId xmlns:a16="http://schemas.microsoft.com/office/drawing/2014/main" id="{86F93982-611B-417A-AD46-C3BA69E3AB9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173</xdr:row>
      <xdr:rowOff>581025</xdr:rowOff>
    </xdr:from>
    <xdr:ext cx="514350" cy="0"/>
    <xdr:pic>
      <xdr:nvPicPr>
        <xdr:cNvPr id="674" name="Kép 673">
          <a:extLst>
            <a:ext uri="{FF2B5EF4-FFF2-40B4-BE49-F238E27FC236}">
              <a16:creationId xmlns:a16="http://schemas.microsoft.com/office/drawing/2014/main" id="{559BA097-F9DC-4B5B-BD5B-2B1DA6AE121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453563" y="398121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187</xdr:row>
      <xdr:rowOff>581025</xdr:rowOff>
    </xdr:from>
    <xdr:to>
      <xdr:col>0</xdr:col>
      <xdr:colOff>609600</xdr:colOff>
      <xdr:row>187</xdr:row>
      <xdr:rowOff>581025</xdr:rowOff>
    </xdr:to>
    <xdr:pic>
      <xdr:nvPicPr>
        <xdr:cNvPr id="675" name="Kép 10">
          <a:extLst>
            <a:ext uri="{FF2B5EF4-FFF2-40B4-BE49-F238E27FC236}">
              <a16:creationId xmlns:a16="http://schemas.microsoft.com/office/drawing/2014/main" id="{C84613F3-79AE-42F3-B489-5CB2C884594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886086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187</xdr:row>
      <xdr:rowOff>581025</xdr:rowOff>
    </xdr:from>
    <xdr:to>
      <xdr:col>0</xdr:col>
      <xdr:colOff>609600</xdr:colOff>
      <xdr:row>187</xdr:row>
      <xdr:rowOff>581025</xdr:rowOff>
    </xdr:to>
    <xdr:pic>
      <xdr:nvPicPr>
        <xdr:cNvPr id="676" name="Kép 675">
          <a:extLst>
            <a:ext uri="{FF2B5EF4-FFF2-40B4-BE49-F238E27FC236}">
              <a16:creationId xmlns:a16="http://schemas.microsoft.com/office/drawing/2014/main" id="{9CFAABFC-FBDD-4243-8D4A-4FB0CFC5614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886086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187</xdr:row>
      <xdr:rowOff>581025</xdr:rowOff>
    </xdr:from>
    <xdr:ext cx="514350" cy="0"/>
    <xdr:pic>
      <xdr:nvPicPr>
        <xdr:cNvPr id="677" name="Kép 10">
          <a:extLst>
            <a:ext uri="{FF2B5EF4-FFF2-40B4-BE49-F238E27FC236}">
              <a16:creationId xmlns:a16="http://schemas.microsoft.com/office/drawing/2014/main" id="{6425850A-8C46-4A1B-B014-3FF932D56FE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886086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187</xdr:row>
      <xdr:rowOff>581025</xdr:rowOff>
    </xdr:from>
    <xdr:ext cx="514350" cy="0"/>
    <xdr:pic>
      <xdr:nvPicPr>
        <xdr:cNvPr id="678" name="Kép 677">
          <a:extLst>
            <a:ext uri="{FF2B5EF4-FFF2-40B4-BE49-F238E27FC236}">
              <a16:creationId xmlns:a16="http://schemas.microsoft.com/office/drawing/2014/main" id="{8B97BA5B-3AD5-45EB-8310-D6B55B320C7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886086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187</xdr:row>
      <xdr:rowOff>581025</xdr:rowOff>
    </xdr:from>
    <xdr:ext cx="514350" cy="0"/>
    <xdr:pic>
      <xdr:nvPicPr>
        <xdr:cNvPr id="679" name="Kép 10">
          <a:extLst>
            <a:ext uri="{FF2B5EF4-FFF2-40B4-BE49-F238E27FC236}">
              <a16:creationId xmlns:a16="http://schemas.microsoft.com/office/drawing/2014/main" id="{E22629A1-3EAA-48B6-A084-751838CB700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886086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187</xdr:row>
      <xdr:rowOff>581025</xdr:rowOff>
    </xdr:from>
    <xdr:ext cx="514350" cy="0"/>
    <xdr:pic>
      <xdr:nvPicPr>
        <xdr:cNvPr id="680" name="Kép 679">
          <a:extLst>
            <a:ext uri="{FF2B5EF4-FFF2-40B4-BE49-F238E27FC236}">
              <a16:creationId xmlns:a16="http://schemas.microsoft.com/office/drawing/2014/main" id="{6FFC3533-976B-4D60-8EAF-284B5A47BC1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4886086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103296</xdr:colOff>
      <xdr:row>180</xdr:row>
      <xdr:rowOff>229645</xdr:rowOff>
    </xdr:from>
    <xdr:ext cx="1942311" cy="1979816"/>
    <xdr:pic>
      <xdr:nvPicPr>
        <xdr:cNvPr id="681" name="Kép 680">
          <a:extLst>
            <a:ext uri="{FF2B5EF4-FFF2-40B4-BE49-F238E27FC236}">
              <a16:creationId xmlns:a16="http://schemas.microsoft.com/office/drawing/2014/main" id="{2DF92CAF-1B9E-4180-8B22-832AD2802E65}"/>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03296" y="47247426"/>
          <a:ext cx="1942311" cy="1979816"/>
        </a:xfrm>
        <a:prstGeom prst="rect">
          <a:avLst/>
        </a:prstGeom>
      </xdr:spPr>
    </xdr:pic>
    <xdr:clientData fLocksWithSheet="0"/>
  </xdr:oneCellAnchor>
  <xdr:oneCellAnchor>
    <xdr:from>
      <xdr:col>29</xdr:col>
      <xdr:colOff>152400</xdr:colOff>
      <xdr:row>157</xdr:row>
      <xdr:rowOff>1574800</xdr:rowOff>
    </xdr:from>
    <xdr:ext cx="878113" cy="269258"/>
    <xdr:pic>
      <xdr:nvPicPr>
        <xdr:cNvPr id="498" name="Kép 497">
          <a:extLst>
            <a:ext uri="{FF2B5EF4-FFF2-40B4-BE49-F238E27FC236}">
              <a16:creationId xmlns:a16="http://schemas.microsoft.com/office/drawing/2014/main" id="{61DE909A-305D-47CA-A4EA-0D749BF547B2}"/>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00600" y="40436800"/>
          <a:ext cx="878113" cy="269258"/>
        </a:xfrm>
        <a:prstGeom prst="rect">
          <a:avLst/>
        </a:prstGeom>
      </xdr:spPr>
    </xdr:pic>
    <xdr:clientData/>
  </xdr:oneCellAnchor>
  <xdr:oneCellAnchor>
    <xdr:from>
      <xdr:col>5</xdr:col>
      <xdr:colOff>76200</xdr:colOff>
      <xdr:row>173</xdr:row>
      <xdr:rowOff>1560195</xdr:rowOff>
    </xdr:from>
    <xdr:ext cx="878113" cy="269258"/>
    <xdr:pic>
      <xdr:nvPicPr>
        <xdr:cNvPr id="516" name="Kép 515">
          <a:extLst>
            <a:ext uri="{FF2B5EF4-FFF2-40B4-BE49-F238E27FC236}">
              <a16:creationId xmlns:a16="http://schemas.microsoft.com/office/drawing/2014/main" id="{8AA782A5-0D1B-41CF-AC5C-C778090EA1CA}"/>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0579100" y="40422195"/>
          <a:ext cx="878113" cy="269258"/>
        </a:xfrm>
        <a:prstGeom prst="rect">
          <a:avLst/>
        </a:prstGeom>
      </xdr:spPr>
    </xdr:pic>
    <xdr:clientData/>
  </xdr:oneCellAnchor>
  <xdr:oneCellAnchor>
    <xdr:from>
      <xdr:col>13</xdr:col>
      <xdr:colOff>114300</xdr:colOff>
      <xdr:row>173</xdr:row>
      <xdr:rowOff>1570990</xdr:rowOff>
    </xdr:from>
    <xdr:ext cx="878113" cy="269258"/>
    <xdr:pic>
      <xdr:nvPicPr>
        <xdr:cNvPr id="525" name="Kép 524">
          <a:extLst>
            <a:ext uri="{FF2B5EF4-FFF2-40B4-BE49-F238E27FC236}">
              <a16:creationId xmlns:a16="http://schemas.microsoft.com/office/drawing/2014/main" id="{C2D2BC1D-151A-4369-B0C5-F6A7F3BBF1D3}"/>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6446500" y="40432990"/>
          <a:ext cx="878113" cy="269258"/>
        </a:xfrm>
        <a:prstGeom prst="rect">
          <a:avLst/>
        </a:prstGeom>
      </xdr:spPr>
    </xdr:pic>
    <xdr:clientData/>
  </xdr:oneCellAnchor>
  <xdr:oneCellAnchor>
    <xdr:from>
      <xdr:col>21</xdr:col>
      <xdr:colOff>139700</xdr:colOff>
      <xdr:row>173</xdr:row>
      <xdr:rowOff>1607185</xdr:rowOff>
    </xdr:from>
    <xdr:ext cx="878113" cy="269258"/>
    <xdr:pic>
      <xdr:nvPicPr>
        <xdr:cNvPr id="526" name="Kép 525">
          <a:extLst>
            <a:ext uri="{FF2B5EF4-FFF2-40B4-BE49-F238E27FC236}">
              <a16:creationId xmlns:a16="http://schemas.microsoft.com/office/drawing/2014/main" id="{3A88C4C4-5183-4E60-B625-B4782DD90BC2}"/>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2352000" y="40469185"/>
          <a:ext cx="878113" cy="269258"/>
        </a:xfrm>
        <a:prstGeom prst="rect">
          <a:avLst/>
        </a:prstGeom>
      </xdr:spPr>
    </xdr:pic>
    <xdr:clientData/>
  </xdr:oneCellAnchor>
  <xdr:oneCellAnchor>
    <xdr:from>
      <xdr:col>29</xdr:col>
      <xdr:colOff>177800</xdr:colOff>
      <xdr:row>173</xdr:row>
      <xdr:rowOff>1587500</xdr:rowOff>
    </xdr:from>
    <xdr:ext cx="878113" cy="269258"/>
    <xdr:pic>
      <xdr:nvPicPr>
        <xdr:cNvPr id="536" name="Kép 535">
          <a:extLst>
            <a:ext uri="{FF2B5EF4-FFF2-40B4-BE49-F238E27FC236}">
              <a16:creationId xmlns:a16="http://schemas.microsoft.com/office/drawing/2014/main" id="{D8F571F6-CA83-4CBF-9C20-9D8C79A89F56}"/>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26000" y="44932600"/>
          <a:ext cx="878113" cy="269258"/>
        </a:xfrm>
        <a:prstGeom prst="rect">
          <a:avLst/>
        </a:prstGeom>
      </xdr:spPr>
    </xdr:pic>
    <xdr:clientData/>
  </xdr:oneCellAnchor>
  <xdr:oneCellAnchor>
    <xdr:from>
      <xdr:col>13</xdr:col>
      <xdr:colOff>190500</xdr:colOff>
      <xdr:row>14</xdr:row>
      <xdr:rowOff>1600200</xdr:rowOff>
    </xdr:from>
    <xdr:ext cx="865920" cy="299093"/>
    <xdr:pic>
      <xdr:nvPicPr>
        <xdr:cNvPr id="439" name="Kép 438">
          <a:extLst>
            <a:ext uri="{FF2B5EF4-FFF2-40B4-BE49-F238E27FC236}">
              <a16:creationId xmlns:a16="http://schemas.microsoft.com/office/drawing/2014/main" id="{3E82A084-5317-4DBD-8EA5-5BC7A7BAABC1}"/>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38700" y="4495800"/>
          <a:ext cx="865920" cy="299093"/>
        </a:xfrm>
        <a:prstGeom prst="rect">
          <a:avLst/>
        </a:prstGeom>
      </xdr:spPr>
    </xdr:pic>
    <xdr:clientData/>
  </xdr:oneCellAnchor>
  <xdr:oneCellAnchor>
    <xdr:from>
      <xdr:col>21</xdr:col>
      <xdr:colOff>85666</xdr:colOff>
      <xdr:row>45</xdr:row>
      <xdr:rowOff>1440549</xdr:rowOff>
    </xdr:from>
    <xdr:ext cx="865920" cy="299093"/>
    <xdr:pic>
      <xdr:nvPicPr>
        <xdr:cNvPr id="448" name="Kép 447">
          <a:extLst>
            <a:ext uri="{FF2B5EF4-FFF2-40B4-BE49-F238E27FC236}">
              <a16:creationId xmlns:a16="http://schemas.microsoft.com/office/drawing/2014/main" id="{8320A504-6E65-4541-9E84-AA98D7ADE85A}"/>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3741858" y="14376828"/>
          <a:ext cx="865920" cy="299093"/>
        </a:xfrm>
        <a:prstGeom prst="rect">
          <a:avLst/>
        </a:prstGeom>
      </xdr:spPr>
    </xdr:pic>
    <xdr:clientData/>
  </xdr:oneCellAnchor>
  <xdr:oneCellAnchor>
    <xdr:from>
      <xdr:col>21</xdr:col>
      <xdr:colOff>152400</xdr:colOff>
      <xdr:row>77</xdr:row>
      <xdr:rowOff>1651000</xdr:rowOff>
    </xdr:from>
    <xdr:ext cx="876782" cy="271924"/>
    <xdr:pic>
      <xdr:nvPicPr>
        <xdr:cNvPr id="476" name="Kép 475">
          <a:extLst>
            <a:ext uri="{FF2B5EF4-FFF2-40B4-BE49-F238E27FC236}">
              <a16:creationId xmlns:a16="http://schemas.microsoft.com/office/drawing/2014/main" id="{2D2744C1-902D-43C7-8E0A-AB51BD95FD98}"/>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0655300" y="18021300"/>
          <a:ext cx="876782" cy="271924"/>
        </a:xfrm>
        <a:prstGeom prst="rect">
          <a:avLst/>
        </a:prstGeom>
      </xdr:spPr>
    </xdr:pic>
    <xdr:clientData/>
  </xdr:oneCellAnchor>
  <xdr:oneCellAnchor>
    <xdr:from>
      <xdr:col>29</xdr:col>
      <xdr:colOff>152400</xdr:colOff>
      <xdr:row>77</xdr:row>
      <xdr:rowOff>1638300</xdr:rowOff>
    </xdr:from>
    <xdr:ext cx="876782" cy="271924"/>
    <xdr:pic>
      <xdr:nvPicPr>
        <xdr:cNvPr id="477" name="Kép 476">
          <a:extLst>
            <a:ext uri="{FF2B5EF4-FFF2-40B4-BE49-F238E27FC236}">
              <a16:creationId xmlns:a16="http://schemas.microsoft.com/office/drawing/2014/main" id="{224DCF51-2772-45AB-8D32-0A3AA2BFB146}"/>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6484600" y="18008600"/>
          <a:ext cx="876782" cy="271924"/>
        </a:xfrm>
        <a:prstGeom prst="rect">
          <a:avLst/>
        </a:prstGeom>
      </xdr:spPr>
    </xdr:pic>
    <xdr:clientData/>
  </xdr:oneCellAnchor>
  <xdr:oneCellAnchor>
    <xdr:from>
      <xdr:col>13</xdr:col>
      <xdr:colOff>114300</xdr:colOff>
      <xdr:row>202</xdr:row>
      <xdr:rowOff>1600200</xdr:rowOff>
    </xdr:from>
    <xdr:ext cx="878113" cy="269258"/>
    <xdr:pic>
      <xdr:nvPicPr>
        <xdr:cNvPr id="549" name="Kép 548">
          <a:extLst>
            <a:ext uri="{FF2B5EF4-FFF2-40B4-BE49-F238E27FC236}">
              <a16:creationId xmlns:a16="http://schemas.microsoft.com/office/drawing/2014/main" id="{DFAFB75B-1A4C-4F8D-8649-AF1C56BFD21F}"/>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6446500" y="49441100"/>
          <a:ext cx="878113" cy="269258"/>
        </a:xfrm>
        <a:prstGeom prst="rect">
          <a:avLst/>
        </a:prstGeom>
      </xdr:spPr>
    </xdr:pic>
    <xdr:clientData/>
  </xdr:oneCellAnchor>
  <xdr:oneCellAnchor>
    <xdr:from>
      <xdr:col>21</xdr:col>
      <xdr:colOff>63500</xdr:colOff>
      <xdr:row>202</xdr:row>
      <xdr:rowOff>1600200</xdr:rowOff>
    </xdr:from>
    <xdr:ext cx="878113" cy="269258"/>
    <xdr:pic>
      <xdr:nvPicPr>
        <xdr:cNvPr id="550" name="Kép 549">
          <a:extLst>
            <a:ext uri="{FF2B5EF4-FFF2-40B4-BE49-F238E27FC236}">
              <a16:creationId xmlns:a16="http://schemas.microsoft.com/office/drawing/2014/main" id="{E057440C-65B8-4081-A624-0DD381B5E916}"/>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2275800" y="49441100"/>
          <a:ext cx="878113" cy="269258"/>
        </a:xfrm>
        <a:prstGeom prst="rect">
          <a:avLst/>
        </a:prstGeom>
      </xdr:spPr>
    </xdr:pic>
    <xdr:clientData/>
  </xdr:oneCellAnchor>
  <xdr:oneCellAnchor>
    <xdr:from>
      <xdr:col>29</xdr:col>
      <xdr:colOff>152400</xdr:colOff>
      <xdr:row>202</xdr:row>
      <xdr:rowOff>1612900</xdr:rowOff>
    </xdr:from>
    <xdr:ext cx="878113" cy="269258"/>
    <xdr:pic>
      <xdr:nvPicPr>
        <xdr:cNvPr id="557" name="Kép 556">
          <a:extLst>
            <a:ext uri="{FF2B5EF4-FFF2-40B4-BE49-F238E27FC236}">
              <a16:creationId xmlns:a16="http://schemas.microsoft.com/office/drawing/2014/main" id="{07045A6F-7B7F-4C32-88E7-BEF33DE32084}"/>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00600" y="53949600"/>
          <a:ext cx="878113" cy="269258"/>
        </a:xfrm>
        <a:prstGeom prst="rect">
          <a:avLst/>
        </a:prstGeom>
      </xdr:spPr>
    </xdr:pic>
    <xdr:clientData/>
  </xdr:oneCellAnchor>
  <xdr:oneCellAnchor>
    <xdr:from>
      <xdr:col>5</xdr:col>
      <xdr:colOff>117475</xdr:colOff>
      <xdr:row>14</xdr:row>
      <xdr:rowOff>1628774</xdr:rowOff>
    </xdr:from>
    <xdr:ext cx="878113" cy="269258"/>
    <xdr:pic>
      <xdr:nvPicPr>
        <xdr:cNvPr id="558" name="Kép 557">
          <a:extLst>
            <a:ext uri="{FF2B5EF4-FFF2-40B4-BE49-F238E27FC236}">
              <a16:creationId xmlns:a16="http://schemas.microsoft.com/office/drawing/2014/main" id="{9A53D549-4C63-4E6F-977E-EA99F7980588}"/>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3856038" y="74471212"/>
          <a:ext cx="878113" cy="269258"/>
        </a:xfrm>
        <a:prstGeom prst="rect">
          <a:avLst/>
        </a:prstGeom>
      </xdr:spPr>
    </xdr:pic>
    <xdr:clientData/>
  </xdr:oneCellAnchor>
  <xdr:oneCellAnchor>
    <xdr:from>
      <xdr:col>21</xdr:col>
      <xdr:colOff>231322</xdr:colOff>
      <xdr:row>14</xdr:row>
      <xdr:rowOff>1646464</xdr:rowOff>
    </xdr:from>
    <xdr:ext cx="865920" cy="299093"/>
    <xdr:pic>
      <xdr:nvPicPr>
        <xdr:cNvPr id="3" name="Kép 2">
          <a:extLst>
            <a:ext uri="{FF2B5EF4-FFF2-40B4-BE49-F238E27FC236}">
              <a16:creationId xmlns:a16="http://schemas.microsoft.com/office/drawing/2014/main" id="{8A711D95-68F9-4C74-8EA8-869EAB9B92C4}"/>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0654393" y="4558393"/>
          <a:ext cx="865920" cy="299093"/>
        </a:xfrm>
        <a:prstGeom prst="rect">
          <a:avLst/>
        </a:prstGeom>
      </xdr:spPr>
    </xdr:pic>
    <xdr:clientData/>
  </xdr:oneCellAnchor>
  <xdr:oneCellAnchor>
    <xdr:from>
      <xdr:col>29</xdr:col>
      <xdr:colOff>231322</xdr:colOff>
      <xdr:row>14</xdr:row>
      <xdr:rowOff>1605643</xdr:rowOff>
    </xdr:from>
    <xdr:ext cx="865920" cy="299093"/>
    <xdr:pic>
      <xdr:nvPicPr>
        <xdr:cNvPr id="4" name="Kép 3">
          <a:extLst>
            <a:ext uri="{FF2B5EF4-FFF2-40B4-BE49-F238E27FC236}">
              <a16:creationId xmlns:a16="http://schemas.microsoft.com/office/drawing/2014/main" id="{00A19791-513E-4EB0-A4C7-9EC3186FE88A}"/>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6437429" y="4517572"/>
          <a:ext cx="865920" cy="299093"/>
        </a:xfrm>
        <a:prstGeom prst="rect">
          <a:avLst/>
        </a:prstGeom>
      </xdr:spPr>
    </xdr:pic>
    <xdr:clientData/>
  </xdr:oneCellAnchor>
  <xdr:oneCellAnchor>
    <xdr:from>
      <xdr:col>5</xdr:col>
      <xdr:colOff>272143</xdr:colOff>
      <xdr:row>29</xdr:row>
      <xdr:rowOff>1687286</xdr:rowOff>
    </xdr:from>
    <xdr:ext cx="865920" cy="299093"/>
    <xdr:pic>
      <xdr:nvPicPr>
        <xdr:cNvPr id="5" name="Kép 4">
          <a:extLst>
            <a:ext uri="{FF2B5EF4-FFF2-40B4-BE49-F238E27FC236}">
              <a16:creationId xmlns:a16="http://schemas.microsoft.com/office/drawing/2014/main" id="{3ECC0E61-2F90-4514-BFCE-558F70C38459}"/>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2288500" y="4599215"/>
          <a:ext cx="865920" cy="299093"/>
        </a:xfrm>
        <a:prstGeom prst="rect">
          <a:avLst/>
        </a:prstGeom>
      </xdr:spPr>
    </xdr:pic>
    <xdr:clientData/>
  </xdr:oneCellAnchor>
  <xdr:oneCellAnchor>
    <xdr:from>
      <xdr:col>13</xdr:col>
      <xdr:colOff>231320</xdr:colOff>
      <xdr:row>29</xdr:row>
      <xdr:rowOff>1660072</xdr:rowOff>
    </xdr:from>
    <xdr:ext cx="865920" cy="299093"/>
    <xdr:pic>
      <xdr:nvPicPr>
        <xdr:cNvPr id="6" name="Kép 5">
          <a:extLst>
            <a:ext uri="{FF2B5EF4-FFF2-40B4-BE49-F238E27FC236}">
              <a16:creationId xmlns:a16="http://schemas.microsoft.com/office/drawing/2014/main" id="{DEBC760F-9AC5-4FD7-BF89-01070FAF6791}"/>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57749" y="9075965"/>
          <a:ext cx="865920" cy="299093"/>
        </a:xfrm>
        <a:prstGeom prst="rect">
          <a:avLst/>
        </a:prstGeom>
      </xdr:spPr>
    </xdr:pic>
    <xdr:clientData/>
  </xdr:oneCellAnchor>
  <xdr:twoCellAnchor>
    <xdr:from>
      <xdr:col>24</xdr:col>
      <xdr:colOff>95250</xdr:colOff>
      <xdr:row>141</xdr:row>
      <xdr:rowOff>581025</xdr:rowOff>
    </xdr:from>
    <xdr:to>
      <xdr:col>24</xdr:col>
      <xdr:colOff>609600</xdr:colOff>
      <xdr:row>141</xdr:row>
      <xdr:rowOff>581025</xdr:rowOff>
    </xdr:to>
    <xdr:pic>
      <xdr:nvPicPr>
        <xdr:cNvPr id="8" name="Kép 10">
          <a:extLst>
            <a:ext uri="{FF2B5EF4-FFF2-40B4-BE49-F238E27FC236}">
              <a16:creationId xmlns:a16="http://schemas.microsoft.com/office/drawing/2014/main" id="{B8912805-0CCA-46D0-8DC2-F9883788BBD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141</xdr:row>
      <xdr:rowOff>581025</xdr:rowOff>
    </xdr:from>
    <xdr:to>
      <xdr:col>24</xdr:col>
      <xdr:colOff>609600</xdr:colOff>
      <xdr:row>141</xdr:row>
      <xdr:rowOff>581025</xdr:rowOff>
    </xdr:to>
    <xdr:pic>
      <xdr:nvPicPr>
        <xdr:cNvPr id="9" name="Kép 8">
          <a:extLst>
            <a:ext uri="{FF2B5EF4-FFF2-40B4-BE49-F238E27FC236}">
              <a16:creationId xmlns:a16="http://schemas.microsoft.com/office/drawing/2014/main" id="{43981021-646A-4C21-B3BB-67FFDC6F892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141</xdr:row>
      <xdr:rowOff>581025</xdr:rowOff>
    </xdr:from>
    <xdr:ext cx="514350" cy="0"/>
    <xdr:pic>
      <xdr:nvPicPr>
        <xdr:cNvPr id="10" name="Kép 10">
          <a:extLst>
            <a:ext uri="{FF2B5EF4-FFF2-40B4-BE49-F238E27FC236}">
              <a16:creationId xmlns:a16="http://schemas.microsoft.com/office/drawing/2014/main" id="{C2FE8A32-BDA2-48AE-8A69-1473D4B483E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11" name="Kép 10">
          <a:extLst>
            <a:ext uri="{FF2B5EF4-FFF2-40B4-BE49-F238E27FC236}">
              <a16:creationId xmlns:a16="http://schemas.microsoft.com/office/drawing/2014/main" id="{9B5885D2-865F-4D49-9E22-96AEB87D629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12" name="Kép 10">
          <a:extLst>
            <a:ext uri="{FF2B5EF4-FFF2-40B4-BE49-F238E27FC236}">
              <a16:creationId xmlns:a16="http://schemas.microsoft.com/office/drawing/2014/main" id="{6A86CE71-0F9C-49CA-B12C-3E87F6C5250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13" name="Kép 12">
          <a:extLst>
            <a:ext uri="{FF2B5EF4-FFF2-40B4-BE49-F238E27FC236}">
              <a16:creationId xmlns:a16="http://schemas.microsoft.com/office/drawing/2014/main" id="{133D4D29-29E2-4FE7-AA06-D2FF0BAC5F8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14" name="Kép 13">
          <a:extLst>
            <a:ext uri="{FF2B5EF4-FFF2-40B4-BE49-F238E27FC236}">
              <a16:creationId xmlns:a16="http://schemas.microsoft.com/office/drawing/2014/main" id="{5DD734C1-5D6D-4CD5-BEDB-241F58D7EA9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15" name="Kép 14">
          <a:extLst>
            <a:ext uri="{FF2B5EF4-FFF2-40B4-BE49-F238E27FC236}">
              <a16:creationId xmlns:a16="http://schemas.microsoft.com/office/drawing/2014/main" id="{9B93806D-00FC-4C38-820E-D213E56FCBE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16" name="Kép 10">
          <a:extLst>
            <a:ext uri="{FF2B5EF4-FFF2-40B4-BE49-F238E27FC236}">
              <a16:creationId xmlns:a16="http://schemas.microsoft.com/office/drawing/2014/main" id="{D7436D99-DE8A-4416-BC37-10295CBBC33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17" name="Kép 16">
          <a:extLst>
            <a:ext uri="{FF2B5EF4-FFF2-40B4-BE49-F238E27FC236}">
              <a16:creationId xmlns:a16="http://schemas.microsoft.com/office/drawing/2014/main" id="{F6EF4EA8-D84A-49E1-BC58-54053979EA9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18" name="Kép 10">
          <a:extLst>
            <a:ext uri="{FF2B5EF4-FFF2-40B4-BE49-F238E27FC236}">
              <a16:creationId xmlns:a16="http://schemas.microsoft.com/office/drawing/2014/main" id="{39721C51-B326-4954-B6D7-2FE896E5445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19" name="Kép 18">
          <a:extLst>
            <a:ext uri="{FF2B5EF4-FFF2-40B4-BE49-F238E27FC236}">
              <a16:creationId xmlns:a16="http://schemas.microsoft.com/office/drawing/2014/main" id="{2A76BC34-51BA-4739-B3E6-3A1AD24DED5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20" name="Kép 10">
          <a:extLst>
            <a:ext uri="{FF2B5EF4-FFF2-40B4-BE49-F238E27FC236}">
              <a16:creationId xmlns:a16="http://schemas.microsoft.com/office/drawing/2014/main" id="{06830CEF-6B7D-49AA-8609-295DCAD30AC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21" name="Kép 20">
          <a:extLst>
            <a:ext uri="{FF2B5EF4-FFF2-40B4-BE49-F238E27FC236}">
              <a16:creationId xmlns:a16="http://schemas.microsoft.com/office/drawing/2014/main" id="{F6121FFF-FF4C-44B1-BB51-1276C592E13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24</xdr:col>
      <xdr:colOff>95250</xdr:colOff>
      <xdr:row>141</xdr:row>
      <xdr:rowOff>581025</xdr:rowOff>
    </xdr:from>
    <xdr:to>
      <xdr:col>24</xdr:col>
      <xdr:colOff>609600</xdr:colOff>
      <xdr:row>141</xdr:row>
      <xdr:rowOff>581025</xdr:rowOff>
    </xdr:to>
    <xdr:pic>
      <xdr:nvPicPr>
        <xdr:cNvPr id="22" name="Kép 10">
          <a:extLst>
            <a:ext uri="{FF2B5EF4-FFF2-40B4-BE49-F238E27FC236}">
              <a16:creationId xmlns:a16="http://schemas.microsoft.com/office/drawing/2014/main" id="{4217FE97-7A53-44FE-AB93-9FE2C0B0AF7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141</xdr:row>
      <xdr:rowOff>581025</xdr:rowOff>
    </xdr:from>
    <xdr:to>
      <xdr:col>24</xdr:col>
      <xdr:colOff>609600</xdr:colOff>
      <xdr:row>141</xdr:row>
      <xdr:rowOff>581025</xdr:rowOff>
    </xdr:to>
    <xdr:pic>
      <xdr:nvPicPr>
        <xdr:cNvPr id="23" name="Kép 22">
          <a:extLst>
            <a:ext uri="{FF2B5EF4-FFF2-40B4-BE49-F238E27FC236}">
              <a16:creationId xmlns:a16="http://schemas.microsoft.com/office/drawing/2014/main" id="{B1187901-F35A-4A4D-BD91-AE3390666BB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141</xdr:row>
      <xdr:rowOff>581025</xdr:rowOff>
    </xdr:from>
    <xdr:ext cx="514350" cy="0"/>
    <xdr:pic>
      <xdr:nvPicPr>
        <xdr:cNvPr id="24" name="Kép 10">
          <a:extLst>
            <a:ext uri="{FF2B5EF4-FFF2-40B4-BE49-F238E27FC236}">
              <a16:creationId xmlns:a16="http://schemas.microsoft.com/office/drawing/2014/main" id="{CBD1B863-F989-4E3B-A531-FE7071D5D73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25" name="Kép 24">
          <a:extLst>
            <a:ext uri="{FF2B5EF4-FFF2-40B4-BE49-F238E27FC236}">
              <a16:creationId xmlns:a16="http://schemas.microsoft.com/office/drawing/2014/main" id="{9E14AB9D-6425-4900-85BB-706367420BC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26" name="Kép 10">
          <a:extLst>
            <a:ext uri="{FF2B5EF4-FFF2-40B4-BE49-F238E27FC236}">
              <a16:creationId xmlns:a16="http://schemas.microsoft.com/office/drawing/2014/main" id="{A5FE8B6E-B6D1-434C-8818-C955B792950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27" name="Kép 26">
          <a:extLst>
            <a:ext uri="{FF2B5EF4-FFF2-40B4-BE49-F238E27FC236}">
              <a16:creationId xmlns:a16="http://schemas.microsoft.com/office/drawing/2014/main" id="{68F5ADB8-FAEB-45A0-89F0-A6FE75F5D9D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28" name="Kép 10">
          <a:extLst>
            <a:ext uri="{FF2B5EF4-FFF2-40B4-BE49-F238E27FC236}">
              <a16:creationId xmlns:a16="http://schemas.microsoft.com/office/drawing/2014/main" id="{DC00D4A4-BDEE-4E88-B89D-97E3C0922A8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29" name="Kép 28">
          <a:extLst>
            <a:ext uri="{FF2B5EF4-FFF2-40B4-BE49-F238E27FC236}">
              <a16:creationId xmlns:a16="http://schemas.microsoft.com/office/drawing/2014/main" id="{0DC4D91C-BC5E-415B-A9E8-9DBB0E4D497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30" name="Kép 10">
          <a:extLst>
            <a:ext uri="{FF2B5EF4-FFF2-40B4-BE49-F238E27FC236}">
              <a16:creationId xmlns:a16="http://schemas.microsoft.com/office/drawing/2014/main" id="{E281A34D-74BB-4496-928A-239A8CDF1F5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31" name="Kép 30">
          <a:extLst>
            <a:ext uri="{FF2B5EF4-FFF2-40B4-BE49-F238E27FC236}">
              <a16:creationId xmlns:a16="http://schemas.microsoft.com/office/drawing/2014/main" id="{654AF14D-71F2-4F4B-ACB3-793DC4EF4B5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192" name="Kép 10">
          <a:extLst>
            <a:ext uri="{FF2B5EF4-FFF2-40B4-BE49-F238E27FC236}">
              <a16:creationId xmlns:a16="http://schemas.microsoft.com/office/drawing/2014/main" id="{3628B202-E526-407E-B7E2-C57767C1970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193" name="Kép 192">
          <a:extLst>
            <a:ext uri="{FF2B5EF4-FFF2-40B4-BE49-F238E27FC236}">
              <a16:creationId xmlns:a16="http://schemas.microsoft.com/office/drawing/2014/main" id="{DE21D63D-A169-4D7D-94E9-6B9D5FA2D5D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194" name="Kép 10">
          <a:extLst>
            <a:ext uri="{FF2B5EF4-FFF2-40B4-BE49-F238E27FC236}">
              <a16:creationId xmlns:a16="http://schemas.microsoft.com/office/drawing/2014/main" id="{8EE8359F-D752-4839-817C-F9D5DB95EA0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141</xdr:row>
      <xdr:rowOff>581025</xdr:rowOff>
    </xdr:from>
    <xdr:ext cx="514350" cy="0"/>
    <xdr:pic>
      <xdr:nvPicPr>
        <xdr:cNvPr id="195" name="Kép 194">
          <a:extLst>
            <a:ext uri="{FF2B5EF4-FFF2-40B4-BE49-F238E27FC236}">
              <a16:creationId xmlns:a16="http://schemas.microsoft.com/office/drawing/2014/main" id="{E05E275B-8FBF-4ABB-839A-2242190E839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4183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16</xdr:col>
      <xdr:colOff>95250</xdr:colOff>
      <xdr:row>141</xdr:row>
      <xdr:rowOff>581025</xdr:rowOff>
    </xdr:from>
    <xdr:to>
      <xdr:col>16</xdr:col>
      <xdr:colOff>609600</xdr:colOff>
      <xdr:row>141</xdr:row>
      <xdr:rowOff>581025</xdr:rowOff>
    </xdr:to>
    <xdr:pic>
      <xdr:nvPicPr>
        <xdr:cNvPr id="198" name="Kép 10">
          <a:extLst>
            <a:ext uri="{FF2B5EF4-FFF2-40B4-BE49-F238E27FC236}">
              <a16:creationId xmlns:a16="http://schemas.microsoft.com/office/drawing/2014/main" id="{FC7FD199-4389-4045-8867-AF703D44C9D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141</xdr:row>
      <xdr:rowOff>581025</xdr:rowOff>
    </xdr:from>
    <xdr:to>
      <xdr:col>16</xdr:col>
      <xdr:colOff>609600</xdr:colOff>
      <xdr:row>141</xdr:row>
      <xdr:rowOff>581025</xdr:rowOff>
    </xdr:to>
    <xdr:pic>
      <xdr:nvPicPr>
        <xdr:cNvPr id="199" name="Kép 198">
          <a:extLst>
            <a:ext uri="{FF2B5EF4-FFF2-40B4-BE49-F238E27FC236}">
              <a16:creationId xmlns:a16="http://schemas.microsoft.com/office/drawing/2014/main" id="{B8A44CAA-5538-4C51-A3E9-26B4BD2022E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141</xdr:row>
      <xdr:rowOff>581025</xdr:rowOff>
    </xdr:from>
    <xdr:ext cx="514350" cy="0"/>
    <xdr:pic>
      <xdr:nvPicPr>
        <xdr:cNvPr id="200" name="Kép 10">
          <a:extLst>
            <a:ext uri="{FF2B5EF4-FFF2-40B4-BE49-F238E27FC236}">
              <a16:creationId xmlns:a16="http://schemas.microsoft.com/office/drawing/2014/main" id="{EAE1C5AF-D56B-445E-BE1B-201B737F955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01" name="Kép 200">
          <a:extLst>
            <a:ext uri="{FF2B5EF4-FFF2-40B4-BE49-F238E27FC236}">
              <a16:creationId xmlns:a16="http://schemas.microsoft.com/office/drawing/2014/main" id="{9C455F2B-2684-4FEE-A6BF-92A47EDDE84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02" name="Kép 10">
          <a:extLst>
            <a:ext uri="{FF2B5EF4-FFF2-40B4-BE49-F238E27FC236}">
              <a16:creationId xmlns:a16="http://schemas.microsoft.com/office/drawing/2014/main" id="{265C74E8-5005-4102-8314-136B1D09B16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03" name="Kép 202">
          <a:extLst>
            <a:ext uri="{FF2B5EF4-FFF2-40B4-BE49-F238E27FC236}">
              <a16:creationId xmlns:a16="http://schemas.microsoft.com/office/drawing/2014/main" id="{F0727633-EF56-48B0-8284-5F99CC07A0A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04" name="Kép 203">
          <a:extLst>
            <a:ext uri="{FF2B5EF4-FFF2-40B4-BE49-F238E27FC236}">
              <a16:creationId xmlns:a16="http://schemas.microsoft.com/office/drawing/2014/main" id="{702A6E33-21E9-44C5-9880-85261210F95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05" name="Kép 204">
          <a:extLst>
            <a:ext uri="{FF2B5EF4-FFF2-40B4-BE49-F238E27FC236}">
              <a16:creationId xmlns:a16="http://schemas.microsoft.com/office/drawing/2014/main" id="{449AB99E-5F9F-44E6-BF32-C945290A107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06" name="Kép 10">
          <a:extLst>
            <a:ext uri="{FF2B5EF4-FFF2-40B4-BE49-F238E27FC236}">
              <a16:creationId xmlns:a16="http://schemas.microsoft.com/office/drawing/2014/main" id="{93AEFC17-FEAC-4750-9298-D583FB18FD9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07" name="Kép 206">
          <a:extLst>
            <a:ext uri="{FF2B5EF4-FFF2-40B4-BE49-F238E27FC236}">
              <a16:creationId xmlns:a16="http://schemas.microsoft.com/office/drawing/2014/main" id="{94CA0565-A402-4BFA-9BCF-C3F4793DB4F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10" name="Kép 10">
          <a:extLst>
            <a:ext uri="{FF2B5EF4-FFF2-40B4-BE49-F238E27FC236}">
              <a16:creationId xmlns:a16="http://schemas.microsoft.com/office/drawing/2014/main" id="{CA940EBB-3A3F-4507-B5D7-0D04ACA49AB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11" name="Kép 210">
          <a:extLst>
            <a:ext uri="{FF2B5EF4-FFF2-40B4-BE49-F238E27FC236}">
              <a16:creationId xmlns:a16="http://schemas.microsoft.com/office/drawing/2014/main" id="{62C5956F-5FA2-4B35-B7AF-E7A257831FA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16" name="Kép 10">
          <a:extLst>
            <a:ext uri="{FF2B5EF4-FFF2-40B4-BE49-F238E27FC236}">
              <a16:creationId xmlns:a16="http://schemas.microsoft.com/office/drawing/2014/main" id="{BF2FDB1F-7084-4C19-8A09-047AC2C6E9B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17" name="Kép 216">
          <a:extLst>
            <a:ext uri="{FF2B5EF4-FFF2-40B4-BE49-F238E27FC236}">
              <a16:creationId xmlns:a16="http://schemas.microsoft.com/office/drawing/2014/main" id="{9F687AA5-1671-47E3-87C0-190730DD59D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16</xdr:col>
      <xdr:colOff>95250</xdr:colOff>
      <xdr:row>141</xdr:row>
      <xdr:rowOff>581025</xdr:rowOff>
    </xdr:from>
    <xdr:to>
      <xdr:col>16</xdr:col>
      <xdr:colOff>609600</xdr:colOff>
      <xdr:row>141</xdr:row>
      <xdr:rowOff>581025</xdr:rowOff>
    </xdr:to>
    <xdr:pic>
      <xdr:nvPicPr>
        <xdr:cNvPr id="218" name="Kép 10">
          <a:extLst>
            <a:ext uri="{FF2B5EF4-FFF2-40B4-BE49-F238E27FC236}">
              <a16:creationId xmlns:a16="http://schemas.microsoft.com/office/drawing/2014/main" id="{D9988622-8AD5-44B7-A5D8-279B5AF0D68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141</xdr:row>
      <xdr:rowOff>581025</xdr:rowOff>
    </xdr:from>
    <xdr:to>
      <xdr:col>16</xdr:col>
      <xdr:colOff>609600</xdr:colOff>
      <xdr:row>141</xdr:row>
      <xdr:rowOff>581025</xdr:rowOff>
    </xdr:to>
    <xdr:pic>
      <xdr:nvPicPr>
        <xdr:cNvPr id="219" name="Kép 218">
          <a:extLst>
            <a:ext uri="{FF2B5EF4-FFF2-40B4-BE49-F238E27FC236}">
              <a16:creationId xmlns:a16="http://schemas.microsoft.com/office/drawing/2014/main" id="{659D6FFA-F6A4-4761-BD64-70E1CCE690B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141</xdr:row>
      <xdr:rowOff>581025</xdr:rowOff>
    </xdr:from>
    <xdr:ext cx="514350" cy="0"/>
    <xdr:pic>
      <xdr:nvPicPr>
        <xdr:cNvPr id="233" name="Kép 10">
          <a:extLst>
            <a:ext uri="{FF2B5EF4-FFF2-40B4-BE49-F238E27FC236}">
              <a16:creationId xmlns:a16="http://schemas.microsoft.com/office/drawing/2014/main" id="{FACBEB68-EBD6-4992-ADCE-27C98E4D200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35" name="Kép 234">
          <a:extLst>
            <a:ext uri="{FF2B5EF4-FFF2-40B4-BE49-F238E27FC236}">
              <a16:creationId xmlns:a16="http://schemas.microsoft.com/office/drawing/2014/main" id="{2F79FD53-FD8E-4759-BF27-94EF2C34DD8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38" name="Kép 10">
          <a:extLst>
            <a:ext uri="{FF2B5EF4-FFF2-40B4-BE49-F238E27FC236}">
              <a16:creationId xmlns:a16="http://schemas.microsoft.com/office/drawing/2014/main" id="{9F95121A-65DD-471A-AA03-050DB1BFBB0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39" name="Kép 238">
          <a:extLst>
            <a:ext uri="{FF2B5EF4-FFF2-40B4-BE49-F238E27FC236}">
              <a16:creationId xmlns:a16="http://schemas.microsoft.com/office/drawing/2014/main" id="{3E844DD9-5856-40CB-ACDA-90541DD0A1F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40" name="Kép 10">
          <a:extLst>
            <a:ext uri="{FF2B5EF4-FFF2-40B4-BE49-F238E27FC236}">
              <a16:creationId xmlns:a16="http://schemas.microsoft.com/office/drawing/2014/main" id="{87EF2EF8-9FF6-4641-BE97-B7284F73D27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42" name="Kép 241">
          <a:extLst>
            <a:ext uri="{FF2B5EF4-FFF2-40B4-BE49-F238E27FC236}">
              <a16:creationId xmlns:a16="http://schemas.microsoft.com/office/drawing/2014/main" id="{C3FA766A-D097-4F7A-9BA1-014B71DE4E1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43" name="Kép 10">
          <a:extLst>
            <a:ext uri="{FF2B5EF4-FFF2-40B4-BE49-F238E27FC236}">
              <a16:creationId xmlns:a16="http://schemas.microsoft.com/office/drawing/2014/main" id="{4A62ED0E-706C-4198-8AAA-60D7471D574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44" name="Kép 243">
          <a:extLst>
            <a:ext uri="{FF2B5EF4-FFF2-40B4-BE49-F238E27FC236}">
              <a16:creationId xmlns:a16="http://schemas.microsoft.com/office/drawing/2014/main" id="{EFC8877E-F506-4362-B41D-CA4896229E3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45" name="Kép 10">
          <a:extLst>
            <a:ext uri="{FF2B5EF4-FFF2-40B4-BE49-F238E27FC236}">
              <a16:creationId xmlns:a16="http://schemas.microsoft.com/office/drawing/2014/main" id="{05E21B10-E566-4D79-A113-212AAE196ED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52" name="Kép 251">
          <a:extLst>
            <a:ext uri="{FF2B5EF4-FFF2-40B4-BE49-F238E27FC236}">
              <a16:creationId xmlns:a16="http://schemas.microsoft.com/office/drawing/2014/main" id="{AA6632D0-EC2B-4254-AB4F-2B13EB9476C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62" name="Kép 10">
          <a:extLst>
            <a:ext uri="{FF2B5EF4-FFF2-40B4-BE49-F238E27FC236}">
              <a16:creationId xmlns:a16="http://schemas.microsoft.com/office/drawing/2014/main" id="{9176F2C4-8775-4DE4-9C8D-32E397EBE3D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263" name="Kép 262">
          <a:extLst>
            <a:ext uri="{FF2B5EF4-FFF2-40B4-BE49-F238E27FC236}">
              <a16:creationId xmlns:a16="http://schemas.microsoft.com/office/drawing/2014/main" id="{C4C87E27-94F5-4D9C-B7A7-16404959267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86416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29</xdr:col>
      <xdr:colOff>164232</xdr:colOff>
      <xdr:row>29</xdr:row>
      <xdr:rowOff>1665691</xdr:rowOff>
    </xdr:from>
    <xdr:to>
      <xdr:col>30</xdr:col>
      <xdr:colOff>338520</xdr:colOff>
      <xdr:row>30</xdr:row>
      <xdr:rowOff>228232</xdr:rowOff>
    </xdr:to>
    <xdr:pic>
      <xdr:nvPicPr>
        <xdr:cNvPr id="344" name="Kép 343">
          <a:extLst>
            <a:ext uri="{FF2B5EF4-FFF2-40B4-BE49-F238E27FC236}">
              <a16:creationId xmlns:a16="http://schemas.microsoft.com/office/drawing/2014/main" id="{781DEE70-7F68-49EF-ACD0-91A75CE572B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2180589" y="9081584"/>
          <a:ext cx="829610" cy="263434"/>
        </a:xfrm>
        <a:prstGeom prst="rect">
          <a:avLst/>
        </a:prstGeom>
      </xdr:spPr>
    </xdr:pic>
    <xdr:clientData/>
  </xdr:twoCellAnchor>
  <xdr:twoCellAnchor>
    <xdr:from>
      <xdr:col>24</xdr:col>
      <xdr:colOff>95250</xdr:colOff>
      <xdr:row>29</xdr:row>
      <xdr:rowOff>581025</xdr:rowOff>
    </xdr:from>
    <xdr:to>
      <xdr:col>24</xdr:col>
      <xdr:colOff>609600</xdr:colOff>
      <xdr:row>29</xdr:row>
      <xdr:rowOff>581025</xdr:rowOff>
    </xdr:to>
    <xdr:pic>
      <xdr:nvPicPr>
        <xdr:cNvPr id="358" name="Kép 10">
          <a:extLst>
            <a:ext uri="{FF2B5EF4-FFF2-40B4-BE49-F238E27FC236}">
              <a16:creationId xmlns:a16="http://schemas.microsoft.com/office/drawing/2014/main" id="{F00EBD5A-4236-4A2E-984C-A2EB671296D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29</xdr:row>
      <xdr:rowOff>581025</xdr:rowOff>
    </xdr:from>
    <xdr:to>
      <xdr:col>24</xdr:col>
      <xdr:colOff>609600</xdr:colOff>
      <xdr:row>29</xdr:row>
      <xdr:rowOff>581025</xdr:rowOff>
    </xdr:to>
    <xdr:pic>
      <xdr:nvPicPr>
        <xdr:cNvPr id="368" name="Kép 367">
          <a:extLst>
            <a:ext uri="{FF2B5EF4-FFF2-40B4-BE49-F238E27FC236}">
              <a16:creationId xmlns:a16="http://schemas.microsoft.com/office/drawing/2014/main" id="{0CD4672C-1685-4772-84EA-A5CC0FF3271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29</xdr:row>
      <xdr:rowOff>581025</xdr:rowOff>
    </xdr:from>
    <xdr:ext cx="514350" cy="0"/>
    <xdr:pic>
      <xdr:nvPicPr>
        <xdr:cNvPr id="392" name="Kép 10">
          <a:extLst>
            <a:ext uri="{FF2B5EF4-FFF2-40B4-BE49-F238E27FC236}">
              <a16:creationId xmlns:a16="http://schemas.microsoft.com/office/drawing/2014/main" id="{69C1ECB3-E42F-445A-BF62-EA205BFAD68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396" name="Kép 395">
          <a:extLst>
            <a:ext uri="{FF2B5EF4-FFF2-40B4-BE49-F238E27FC236}">
              <a16:creationId xmlns:a16="http://schemas.microsoft.com/office/drawing/2014/main" id="{E7F030C0-3D8D-401E-8596-7BBF025DE3C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403" name="Kép 10">
          <a:extLst>
            <a:ext uri="{FF2B5EF4-FFF2-40B4-BE49-F238E27FC236}">
              <a16:creationId xmlns:a16="http://schemas.microsoft.com/office/drawing/2014/main" id="{13F7E8B6-DFC2-47A9-8EEA-09BBCC0CF24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404" name="Kép 403">
          <a:extLst>
            <a:ext uri="{FF2B5EF4-FFF2-40B4-BE49-F238E27FC236}">
              <a16:creationId xmlns:a16="http://schemas.microsoft.com/office/drawing/2014/main" id="{2FDC3C79-FA36-4391-BA63-7007F5582FE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438" name="Kép 437">
          <a:extLst>
            <a:ext uri="{FF2B5EF4-FFF2-40B4-BE49-F238E27FC236}">
              <a16:creationId xmlns:a16="http://schemas.microsoft.com/office/drawing/2014/main" id="{87FDDE1B-7110-43D0-8D7E-FDBAB0D1C37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447" name="Kép 446">
          <a:extLst>
            <a:ext uri="{FF2B5EF4-FFF2-40B4-BE49-F238E27FC236}">
              <a16:creationId xmlns:a16="http://schemas.microsoft.com/office/drawing/2014/main" id="{D2AC3B3A-E443-4E43-8BF8-2AB63EC0F3F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464" name="Kép 10">
          <a:extLst>
            <a:ext uri="{FF2B5EF4-FFF2-40B4-BE49-F238E27FC236}">
              <a16:creationId xmlns:a16="http://schemas.microsoft.com/office/drawing/2014/main" id="{262F1D57-C925-41E8-AD70-2204867331B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471" name="Kép 470">
          <a:extLst>
            <a:ext uri="{FF2B5EF4-FFF2-40B4-BE49-F238E27FC236}">
              <a16:creationId xmlns:a16="http://schemas.microsoft.com/office/drawing/2014/main" id="{94B2F705-7E4D-464F-B10A-7C6E476823E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569" name="Kép 10">
          <a:extLst>
            <a:ext uri="{FF2B5EF4-FFF2-40B4-BE49-F238E27FC236}">
              <a16:creationId xmlns:a16="http://schemas.microsoft.com/office/drawing/2014/main" id="{871CC623-0A62-4FFB-A808-6492CAAB058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578" name="Kép 577">
          <a:extLst>
            <a:ext uri="{FF2B5EF4-FFF2-40B4-BE49-F238E27FC236}">
              <a16:creationId xmlns:a16="http://schemas.microsoft.com/office/drawing/2014/main" id="{829FFABE-0EC8-461C-8EA0-9FD8E09D495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579" name="Kép 10">
          <a:extLst>
            <a:ext uri="{FF2B5EF4-FFF2-40B4-BE49-F238E27FC236}">
              <a16:creationId xmlns:a16="http://schemas.microsoft.com/office/drawing/2014/main" id="{0FA9CD5B-9093-47B8-97BC-EE4A758BABF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580" name="Kép 579">
          <a:extLst>
            <a:ext uri="{FF2B5EF4-FFF2-40B4-BE49-F238E27FC236}">
              <a16:creationId xmlns:a16="http://schemas.microsoft.com/office/drawing/2014/main" id="{64D2667F-3BD1-4698-B853-255349FCC06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24</xdr:col>
      <xdr:colOff>95250</xdr:colOff>
      <xdr:row>29</xdr:row>
      <xdr:rowOff>581025</xdr:rowOff>
    </xdr:from>
    <xdr:to>
      <xdr:col>24</xdr:col>
      <xdr:colOff>609600</xdr:colOff>
      <xdr:row>29</xdr:row>
      <xdr:rowOff>581025</xdr:rowOff>
    </xdr:to>
    <xdr:pic>
      <xdr:nvPicPr>
        <xdr:cNvPr id="585" name="Kép 10">
          <a:extLst>
            <a:ext uri="{FF2B5EF4-FFF2-40B4-BE49-F238E27FC236}">
              <a16:creationId xmlns:a16="http://schemas.microsoft.com/office/drawing/2014/main" id="{38EF7B60-7195-4128-BD48-AA13371C8BF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29</xdr:row>
      <xdr:rowOff>581025</xdr:rowOff>
    </xdr:from>
    <xdr:to>
      <xdr:col>24</xdr:col>
      <xdr:colOff>609600</xdr:colOff>
      <xdr:row>29</xdr:row>
      <xdr:rowOff>581025</xdr:rowOff>
    </xdr:to>
    <xdr:pic>
      <xdr:nvPicPr>
        <xdr:cNvPr id="586" name="Kép 585">
          <a:extLst>
            <a:ext uri="{FF2B5EF4-FFF2-40B4-BE49-F238E27FC236}">
              <a16:creationId xmlns:a16="http://schemas.microsoft.com/office/drawing/2014/main" id="{E72841DA-C06E-40B6-91D3-82ED9BF98B9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29</xdr:row>
      <xdr:rowOff>581025</xdr:rowOff>
    </xdr:from>
    <xdr:ext cx="514350" cy="0"/>
    <xdr:pic>
      <xdr:nvPicPr>
        <xdr:cNvPr id="595" name="Kép 10">
          <a:extLst>
            <a:ext uri="{FF2B5EF4-FFF2-40B4-BE49-F238E27FC236}">
              <a16:creationId xmlns:a16="http://schemas.microsoft.com/office/drawing/2014/main" id="{162FB821-A0EB-4783-BFB5-D533B08A689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596" name="Kép 595">
          <a:extLst>
            <a:ext uri="{FF2B5EF4-FFF2-40B4-BE49-F238E27FC236}">
              <a16:creationId xmlns:a16="http://schemas.microsoft.com/office/drawing/2014/main" id="{2A79DD51-F936-488B-8A9F-E1F0BD2DC67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602" name="Kép 10">
          <a:extLst>
            <a:ext uri="{FF2B5EF4-FFF2-40B4-BE49-F238E27FC236}">
              <a16:creationId xmlns:a16="http://schemas.microsoft.com/office/drawing/2014/main" id="{6F4C4177-3FB9-48F3-9C09-63A4D40BFE0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603" name="Kép 602">
          <a:extLst>
            <a:ext uri="{FF2B5EF4-FFF2-40B4-BE49-F238E27FC236}">
              <a16:creationId xmlns:a16="http://schemas.microsoft.com/office/drawing/2014/main" id="{2C0F5EA9-E7B8-46B4-A0D4-4D2A4DE802E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612" name="Kép 10">
          <a:extLst>
            <a:ext uri="{FF2B5EF4-FFF2-40B4-BE49-F238E27FC236}">
              <a16:creationId xmlns:a16="http://schemas.microsoft.com/office/drawing/2014/main" id="{FD910E07-F839-4ACB-9AEA-40530881AD0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631" name="Kép 630">
          <a:extLst>
            <a:ext uri="{FF2B5EF4-FFF2-40B4-BE49-F238E27FC236}">
              <a16:creationId xmlns:a16="http://schemas.microsoft.com/office/drawing/2014/main" id="{9D3A9FDC-C878-4B8E-A90D-2550F65DE36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632" name="Kép 10">
          <a:extLst>
            <a:ext uri="{FF2B5EF4-FFF2-40B4-BE49-F238E27FC236}">
              <a16:creationId xmlns:a16="http://schemas.microsoft.com/office/drawing/2014/main" id="{CAE3E617-06CC-434A-AAFC-8704C16E7CE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639" name="Kép 638">
          <a:extLst>
            <a:ext uri="{FF2B5EF4-FFF2-40B4-BE49-F238E27FC236}">
              <a16:creationId xmlns:a16="http://schemas.microsoft.com/office/drawing/2014/main" id="{CF4D4BB9-F9B0-4142-9E3F-D039D1CB7C1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640" name="Kép 10">
          <a:extLst>
            <a:ext uri="{FF2B5EF4-FFF2-40B4-BE49-F238E27FC236}">
              <a16:creationId xmlns:a16="http://schemas.microsoft.com/office/drawing/2014/main" id="{48BD13E9-2C17-4220-B67A-039850A32A2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647" name="Kép 646">
          <a:extLst>
            <a:ext uri="{FF2B5EF4-FFF2-40B4-BE49-F238E27FC236}">
              <a16:creationId xmlns:a16="http://schemas.microsoft.com/office/drawing/2014/main" id="{6CC2CE4B-7CB8-440B-A7B6-120E4013391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648" name="Kép 10">
          <a:extLst>
            <a:ext uri="{FF2B5EF4-FFF2-40B4-BE49-F238E27FC236}">
              <a16:creationId xmlns:a16="http://schemas.microsoft.com/office/drawing/2014/main" id="{D4DF1312-7EFB-4C44-B6F7-A15BBFA1F60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29</xdr:row>
      <xdr:rowOff>581025</xdr:rowOff>
    </xdr:from>
    <xdr:ext cx="514350" cy="0"/>
    <xdr:pic>
      <xdr:nvPicPr>
        <xdr:cNvPr id="661" name="Kép 660">
          <a:extLst>
            <a:ext uri="{FF2B5EF4-FFF2-40B4-BE49-F238E27FC236}">
              <a16:creationId xmlns:a16="http://schemas.microsoft.com/office/drawing/2014/main" id="{318B0AE0-C105-45B6-BE34-CC0912F8FD0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706755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24</xdr:col>
      <xdr:colOff>85724</xdr:colOff>
      <xdr:row>20</xdr:row>
      <xdr:rowOff>234258</xdr:rowOff>
    </xdr:from>
    <xdr:to>
      <xdr:col>24</xdr:col>
      <xdr:colOff>2091690</xdr:colOff>
      <xdr:row>29</xdr:row>
      <xdr:rowOff>760639</xdr:rowOff>
    </xdr:to>
    <xdr:pic>
      <xdr:nvPicPr>
        <xdr:cNvPr id="662" name="Kép 661">
          <a:extLst>
            <a:ext uri="{FF2B5EF4-FFF2-40B4-BE49-F238E27FC236}">
              <a16:creationId xmlns:a16="http://schemas.microsoft.com/office/drawing/2014/main" id="{3B9579AD-3FB6-4D45-B2DF-208EB35F210E}"/>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21910" r="22571"/>
        <a:stretch/>
      </xdr:blipFill>
      <xdr:spPr>
        <a:xfrm>
          <a:off x="5714999" y="5520633"/>
          <a:ext cx="2000251" cy="2270816"/>
        </a:xfrm>
        <a:prstGeom prst="rect">
          <a:avLst/>
        </a:prstGeom>
      </xdr:spPr>
    </xdr:pic>
    <xdr:clientData/>
  </xdr:twoCellAnchor>
  <xdr:oneCellAnchor>
    <xdr:from>
      <xdr:col>5</xdr:col>
      <xdr:colOff>205053</xdr:colOff>
      <xdr:row>45</xdr:row>
      <xdr:rowOff>1638478</xdr:rowOff>
    </xdr:from>
    <xdr:ext cx="848660" cy="264795"/>
    <xdr:pic>
      <xdr:nvPicPr>
        <xdr:cNvPr id="682" name="Kép 681">
          <a:extLst>
            <a:ext uri="{FF2B5EF4-FFF2-40B4-BE49-F238E27FC236}">
              <a16:creationId xmlns:a16="http://schemas.microsoft.com/office/drawing/2014/main" id="{4CB1C8F1-937A-4350-9F5B-48C2DC7225C6}"/>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31482" y="13571942"/>
          <a:ext cx="848660" cy="264795"/>
        </a:xfrm>
        <a:prstGeom prst="rect">
          <a:avLst/>
        </a:prstGeom>
      </xdr:spPr>
    </xdr:pic>
    <xdr:clientData/>
  </xdr:oneCellAnchor>
  <xdr:twoCellAnchor>
    <xdr:from>
      <xdr:col>0</xdr:col>
      <xdr:colOff>95250</xdr:colOff>
      <xdr:row>45</xdr:row>
      <xdr:rowOff>581025</xdr:rowOff>
    </xdr:from>
    <xdr:to>
      <xdr:col>0</xdr:col>
      <xdr:colOff>609600</xdr:colOff>
      <xdr:row>45</xdr:row>
      <xdr:rowOff>581025</xdr:rowOff>
    </xdr:to>
    <xdr:pic>
      <xdr:nvPicPr>
        <xdr:cNvPr id="683" name="Kép 10">
          <a:extLst>
            <a:ext uri="{FF2B5EF4-FFF2-40B4-BE49-F238E27FC236}">
              <a16:creationId xmlns:a16="http://schemas.microsoft.com/office/drawing/2014/main" id="{6FC61121-21C1-42A4-8639-682937B7D06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45</xdr:row>
      <xdr:rowOff>581025</xdr:rowOff>
    </xdr:from>
    <xdr:to>
      <xdr:col>0</xdr:col>
      <xdr:colOff>609600</xdr:colOff>
      <xdr:row>45</xdr:row>
      <xdr:rowOff>581025</xdr:rowOff>
    </xdr:to>
    <xdr:pic>
      <xdr:nvPicPr>
        <xdr:cNvPr id="684" name="Kép 683">
          <a:extLst>
            <a:ext uri="{FF2B5EF4-FFF2-40B4-BE49-F238E27FC236}">
              <a16:creationId xmlns:a16="http://schemas.microsoft.com/office/drawing/2014/main" id="{6A2FA73B-1551-4582-B55A-C07F64CCA2F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45</xdr:row>
      <xdr:rowOff>581025</xdr:rowOff>
    </xdr:from>
    <xdr:ext cx="514350" cy="0"/>
    <xdr:pic>
      <xdr:nvPicPr>
        <xdr:cNvPr id="685" name="Kép 10">
          <a:extLst>
            <a:ext uri="{FF2B5EF4-FFF2-40B4-BE49-F238E27FC236}">
              <a16:creationId xmlns:a16="http://schemas.microsoft.com/office/drawing/2014/main" id="{B8840F66-2162-409F-A63F-5E7391338D6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686" name="Kép 685">
          <a:extLst>
            <a:ext uri="{FF2B5EF4-FFF2-40B4-BE49-F238E27FC236}">
              <a16:creationId xmlns:a16="http://schemas.microsoft.com/office/drawing/2014/main" id="{A68E2A86-2148-47C3-BAC1-F797E0E662E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687" name="Kép 10">
          <a:extLst>
            <a:ext uri="{FF2B5EF4-FFF2-40B4-BE49-F238E27FC236}">
              <a16:creationId xmlns:a16="http://schemas.microsoft.com/office/drawing/2014/main" id="{85403BE3-6F52-4DFC-AA53-B3302C13B3D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688" name="Kép 687">
          <a:extLst>
            <a:ext uri="{FF2B5EF4-FFF2-40B4-BE49-F238E27FC236}">
              <a16:creationId xmlns:a16="http://schemas.microsoft.com/office/drawing/2014/main" id="{73BA6D45-2524-4AFC-9CDE-51C8FAC9157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689" name="Kép 688">
          <a:extLst>
            <a:ext uri="{FF2B5EF4-FFF2-40B4-BE49-F238E27FC236}">
              <a16:creationId xmlns:a16="http://schemas.microsoft.com/office/drawing/2014/main" id="{A730C203-023B-44C0-A236-932DDC7BF5D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690" name="Kép 689">
          <a:extLst>
            <a:ext uri="{FF2B5EF4-FFF2-40B4-BE49-F238E27FC236}">
              <a16:creationId xmlns:a16="http://schemas.microsoft.com/office/drawing/2014/main" id="{C92BE684-8D56-4BD3-8701-A6E8B8B0436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691" name="Kép 10">
          <a:extLst>
            <a:ext uri="{FF2B5EF4-FFF2-40B4-BE49-F238E27FC236}">
              <a16:creationId xmlns:a16="http://schemas.microsoft.com/office/drawing/2014/main" id="{0ADF2D1E-0370-47FE-9E13-4A6B10B9047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692" name="Kép 691">
          <a:extLst>
            <a:ext uri="{FF2B5EF4-FFF2-40B4-BE49-F238E27FC236}">
              <a16:creationId xmlns:a16="http://schemas.microsoft.com/office/drawing/2014/main" id="{80EBCF81-344D-48B4-AB8E-24127168E99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693" name="Kép 10">
          <a:extLst>
            <a:ext uri="{FF2B5EF4-FFF2-40B4-BE49-F238E27FC236}">
              <a16:creationId xmlns:a16="http://schemas.microsoft.com/office/drawing/2014/main" id="{658A076A-9969-40C3-86F2-35F7758201A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694" name="Kép 693">
          <a:extLst>
            <a:ext uri="{FF2B5EF4-FFF2-40B4-BE49-F238E27FC236}">
              <a16:creationId xmlns:a16="http://schemas.microsoft.com/office/drawing/2014/main" id="{5214D1F2-8A6D-43A0-A9CF-9772147764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695" name="Kép 10">
          <a:extLst>
            <a:ext uri="{FF2B5EF4-FFF2-40B4-BE49-F238E27FC236}">
              <a16:creationId xmlns:a16="http://schemas.microsoft.com/office/drawing/2014/main" id="{D14ACDD6-13FB-498E-8483-0EEFDBDC730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696" name="Kép 695">
          <a:extLst>
            <a:ext uri="{FF2B5EF4-FFF2-40B4-BE49-F238E27FC236}">
              <a16:creationId xmlns:a16="http://schemas.microsoft.com/office/drawing/2014/main" id="{C299E760-5DC8-4C8D-B463-AAD41D5039D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45</xdr:row>
      <xdr:rowOff>581025</xdr:rowOff>
    </xdr:from>
    <xdr:to>
      <xdr:col>0</xdr:col>
      <xdr:colOff>609600</xdr:colOff>
      <xdr:row>45</xdr:row>
      <xdr:rowOff>581025</xdr:rowOff>
    </xdr:to>
    <xdr:pic>
      <xdr:nvPicPr>
        <xdr:cNvPr id="697" name="Kép 10">
          <a:extLst>
            <a:ext uri="{FF2B5EF4-FFF2-40B4-BE49-F238E27FC236}">
              <a16:creationId xmlns:a16="http://schemas.microsoft.com/office/drawing/2014/main" id="{8560F4E7-ADF8-42CD-A67C-89AE0D542DE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45</xdr:row>
      <xdr:rowOff>581025</xdr:rowOff>
    </xdr:from>
    <xdr:to>
      <xdr:col>0</xdr:col>
      <xdr:colOff>609600</xdr:colOff>
      <xdr:row>45</xdr:row>
      <xdr:rowOff>581025</xdr:rowOff>
    </xdr:to>
    <xdr:pic>
      <xdr:nvPicPr>
        <xdr:cNvPr id="698" name="Kép 697">
          <a:extLst>
            <a:ext uri="{FF2B5EF4-FFF2-40B4-BE49-F238E27FC236}">
              <a16:creationId xmlns:a16="http://schemas.microsoft.com/office/drawing/2014/main" id="{C6ACF935-9A79-4A6E-AB8B-D4B6BF60D3D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45</xdr:row>
      <xdr:rowOff>581025</xdr:rowOff>
    </xdr:from>
    <xdr:ext cx="514350" cy="0"/>
    <xdr:pic>
      <xdr:nvPicPr>
        <xdr:cNvPr id="699" name="Kép 10">
          <a:extLst>
            <a:ext uri="{FF2B5EF4-FFF2-40B4-BE49-F238E27FC236}">
              <a16:creationId xmlns:a16="http://schemas.microsoft.com/office/drawing/2014/main" id="{ADD8521E-C6D8-4B2D-B36E-098874D188F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700" name="Kép 699">
          <a:extLst>
            <a:ext uri="{FF2B5EF4-FFF2-40B4-BE49-F238E27FC236}">
              <a16:creationId xmlns:a16="http://schemas.microsoft.com/office/drawing/2014/main" id="{1F401730-BEA3-48EC-A007-A9F2922B58C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701" name="Kép 10">
          <a:extLst>
            <a:ext uri="{FF2B5EF4-FFF2-40B4-BE49-F238E27FC236}">
              <a16:creationId xmlns:a16="http://schemas.microsoft.com/office/drawing/2014/main" id="{791FEC45-8D6F-488A-B211-5D45897231F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702" name="Kép 701">
          <a:extLst>
            <a:ext uri="{FF2B5EF4-FFF2-40B4-BE49-F238E27FC236}">
              <a16:creationId xmlns:a16="http://schemas.microsoft.com/office/drawing/2014/main" id="{28B483B5-308F-4539-BBE5-22102A2B504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703" name="Kép 10">
          <a:extLst>
            <a:ext uri="{FF2B5EF4-FFF2-40B4-BE49-F238E27FC236}">
              <a16:creationId xmlns:a16="http://schemas.microsoft.com/office/drawing/2014/main" id="{1B843300-E00F-4653-8706-28AB18C25D5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704" name="Kép 703">
          <a:extLst>
            <a:ext uri="{FF2B5EF4-FFF2-40B4-BE49-F238E27FC236}">
              <a16:creationId xmlns:a16="http://schemas.microsoft.com/office/drawing/2014/main" id="{3EA90A5E-8079-494E-B42F-80E08CAACC5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705" name="Kép 10">
          <a:extLst>
            <a:ext uri="{FF2B5EF4-FFF2-40B4-BE49-F238E27FC236}">
              <a16:creationId xmlns:a16="http://schemas.microsoft.com/office/drawing/2014/main" id="{93E6682C-2414-4B45-9EE3-FCC6930436D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706" name="Kép 705">
          <a:extLst>
            <a:ext uri="{FF2B5EF4-FFF2-40B4-BE49-F238E27FC236}">
              <a16:creationId xmlns:a16="http://schemas.microsoft.com/office/drawing/2014/main" id="{3309C51A-71B8-4016-A060-75744765025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707" name="Kép 10">
          <a:extLst>
            <a:ext uri="{FF2B5EF4-FFF2-40B4-BE49-F238E27FC236}">
              <a16:creationId xmlns:a16="http://schemas.microsoft.com/office/drawing/2014/main" id="{D36D346C-CFAF-4238-9449-53A9283D49A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708" name="Kép 707">
          <a:extLst>
            <a:ext uri="{FF2B5EF4-FFF2-40B4-BE49-F238E27FC236}">
              <a16:creationId xmlns:a16="http://schemas.microsoft.com/office/drawing/2014/main" id="{65FFD443-7314-434A-B67E-9B0AD7F4462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709" name="Kép 10">
          <a:extLst>
            <a:ext uri="{FF2B5EF4-FFF2-40B4-BE49-F238E27FC236}">
              <a16:creationId xmlns:a16="http://schemas.microsoft.com/office/drawing/2014/main" id="{B1516BC5-FF3F-4798-AD65-3D6AD76FC75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45</xdr:row>
      <xdr:rowOff>581025</xdr:rowOff>
    </xdr:from>
    <xdr:ext cx="514350" cy="0"/>
    <xdr:pic>
      <xdr:nvPicPr>
        <xdr:cNvPr id="710" name="Kép 709">
          <a:extLst>
            <a:ext uri="{FF2B5EF4-FFF2-40B4-BE49-F238E27FC236}">
              <a16:creationId xmlns:a16="http://schemas.microsoft.com/office/drawing/2014/main" id="{AE9A551F-940C-4115-A22B-292426242FD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0</xdr:col>
      <xdr:colOff>74839</xdr:colOff>
      <xdr:row>35</xdr:row>
      <xdr:rowOff>242768</xdr:rowOff>
    </xdr:from>
    <xdr:to>
      <xdr:col>0</xdr:col>
      <xdr:colOff>2015762</xdr:colOff>
      <xdr:row>44</xdr:row>
      <xdr:rowOff>72403</xdr:rowOff>
    </xdr:to>
    <xdr:pic>
      <xdr:nvPicPr>
        <xdr:cNvPr id="711" name="Kép 710">
          <a:extLst>
            <a:ext uri="{FF2B5EF4-FFF2-40B4-BE49-F238E27FC236}">
              <a16:creationId xmlns:a16="http://schemas.microsoft.com/office/drawing/2014/main" id="{9F684FF9-E8A4-49CD-ACF8-85D8BC3C42DD}"/>
            </a:ext>
          </a:extLst>
        </xdr:cNvPr>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l="11857" r="14765"/>
        <a:stretch/>
      </xdr:blipFill>
      <xdr:spPr>
        <a:xfrm>
          <a:off x="74839" y="10679447"/>
          <a:ext cx="1939018" cy="1675671"/>
        </a:xfrm>
        <a:prstGeom prst="rect">
          <a:avLst/>
        </a:prstGeom>
      </xdr:spPr>
    </xdr:pic>
    <xdr:clientData/>
  </xdr:twoCellAnchor>
  <xdr:oneCellAnchor>
    <xdr:from>
      <xdr:col>13</xdr:col>
      <xdr:colOff>232268</xdr:colOff>
      <xdr:row>45</xdr:row>
      <xdr:rowOff>1692906</xdr:rowOff>
    </xdr:from>
    <xdr:ext cx="848660" cy="264795"/>
    <xdr:pic>
      <xdr:nvPicPr>
        <xdr:cNvPr id="712" name="Kép 711">
          <a:extLst>
            <a:ext uri="{FF2B5EF4-FFF2-40B4-BE49-F238E27FC236}">
              <a16:creationId xmlns:a16="http://schemas.microsoft.com/office/drawing/2014/main" id="{949ED76A-D7FA-4F50-9FA0-4D73110D2CF9}"/>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0655339" y="13626370"/>
          <a:ext cx="848660" cy="264795"/>
        </a:xfrm>
        <a:prstGeom prst="rect">
          <a:avLst/>
        </a:prstGeom>
      </xdr:spPr>
    </xdr:pic>
    <xdr:clientData/>
  </xdr:oneCellAnchor>
  <xdr:twoCellAnchor>
    <xdr:from>
      <xdr:col>8</xdr:col>
      <xdr:colOff>95250</xdr:colOff>
      <xdr:row>45</xdr:row>
      <xdr:rowOff>581025</xdr:rowOff>
    </xdr:from>
    <xdr:to>
      <xdr:col>8</xdr:col>
      <xdr:colOff>609600</xdr:colOff>
      <xdr:row>45</xdr:row>
      <xdr:rowOff>581025</xdr:rowOff>
    </xdr:to>
    <xdr:pic>
      <xdr:nvPicPr>
        <xdr:cNvPr id="713" name="Kép 10">
          <a:extLst>
            <a:ext uri="{FF2B5EF4-FFF2-40B4-BE49-F238E27FC236}">
              <a16:creationId xmlns:a16="http://schemas.microsoft.com/office/drawing/2014/main" id="{3FA3EEA2-035F-48E5-840B-26004054B02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45</xdr:row>
      <xdr:rowOff>581025</xdr:rowOff>
    </xdr:from>
    <xdr:to>
      <xdr:col>8</xdr:col>
      <xdr:colOff>609600</xdr:colOff>
      <xdr:row>45</xdr:row>
      <xdr:rowOff>581025</xdr:rowOff>
    </xdr:to>
    <xdr:pic>
      <xdr:nvPicPr>
        <xdr:cNvPr id="714" name="Kép 713">
          <a:extLst>
            <a:ext uri="{FF2B5EF4-FFF2-40B4-BE49-F238E27FC236}">
              <a16:creationId xmlns:a16="http://schemas.microsoft.com/office/drawing/2014/main" id="{9BE115AA-5DFF-4F21-81B6-3465D749F28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45</xdr:row>
      <xdr:rowOff>581025</xdr:rowOff>
    </xdr:from>
    <xdr:ext cx="514350" cy="0"/>
    <xdr:pic>
      <xdr:nvPicPr>
        <xdr:cNvPr id="715" name="Kép 10">
          <a:extLst>
            <a:ext uri="{FF2B5EF4-FFF2-40B4-BE49-F238E27FC236}">
              <a16:creationId xmlns:a16="http://schemas.microsoft.com/office/drawing/2014/main" id="{74FD9AF3-852F-4E83-960B-2B1ACE5C21C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16" name="Kép 715">
          <a:extLst>
            <a:ext uri="{FF2B5EF4-FFF2-40B4-BE49-F238E27FC236}">
              <a16:creationId xmlns:a16="http://schemas.microsoft.com/office/drawing/2014/main" id="{E4371D6A-7DDF-45C1-AD66-176DDB4DBAB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17" name="Kép 10">
          <a:extLst>
            <a:ext uri="{FF2B5EF4-FFF2-40B4-BE49-F238E27FC236}">
              <a16:creationId xmlns:a16="http://schemas.microsoft.com/office/drawing/2014/main" id="{4B1C0545-9AE2-4ABE-9DC3-C0C37BA7281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18" name="Kép 717">
          <a:extLst>
            <a:ext uri="{FF2B5EF4-FFF2-40B4-BE49-F238E27FC236}">
              <a16:creationId xmlns:a16="http://schemas.microsoft.com/office/drawing/2014/main" id="{4AA0710A-D948-4D79-9368-CDE7A387BD5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19" name="Kép 718">
          <a:extLst>
            <a:ext uri="{FF2B5EF4-FFF2-40B4-BE49-F238E27FC236}">
              <a16:creationId xmlns:a16="http://schemas.microsoft.com/office/drawing/2014/main" id="{1BBCC3E4-C1A0-4098-9573-E04ADA5916B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20" name="Kép 719">
          <a:extLst>
            <a:ext uri="{FF2B5EF4-FFF2-40B4-BE49-F238E27FC236}">
              <a16:creationId xmlns:a16="http://schemas.microsoft.com/office/drawing/2014/main" id="{F9255D10-67CB-4F43-B39F-7CDC80A8B7D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21" name="Kép 10">
          <a:extLst>
            <a:ext uri="{FF2B5EF4-FFF2-40B4-BE49-F238E27FC236}">
              <a16:creationId xmlns:a16="http://schemas.microsoft.com/office/drawing/2014/main" id="{553AAF99-ACD4-4BB9-8AAE-C5BA315D638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22" name="Kép 721">
          <a:extLst>
            <a:ext uri="{FF2B5EF4-FFF2-40B4-BE49-F238E27FC236}">
              <a16:creationId xmlns:a16="http://schemas.microsoft.com/office/drawing/2014/main" id="{5FD08230-75EA-41D1-B5D6-0D7C9D5C490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23" name="Kép 10">
          <a:extLst>
            <a:ext uri="{FF2B5EF4-FFF2-40B4-BE49-F238E27FC236}">
              <a16:creationId xmlns:a16="http://schemas.microsoft.com/office/drawing/2014/main" id="{FE026513-CCE9-42EC-B493-5BD3291B2EB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24" name="Kép 723">
          <a:extLst>
            <a:ext uri="{FF2B5EF4-FFF2-40B4-BE49-F238E27FC236}">
              <a16:creationId xmlns:a16="http://schemas.microsoft.com/office/drawing/2014/main" id="{6740E4BC-72EC-47E1-9B4A-00B94E580BD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25" name="Kép 10">
          <a:extLst>
            <a:ext uri="{FF2B5EF4-FFF2-40B4-BE49-F238E27FC236}">
              <a16:creationId xmlns:a16="http://schemas.microsoft.com/office/drawing/2014/main" id="{5D505C4B-8ABE-4C2B-AB6E-285AFF939B7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26" name="Kép 725">
          <a:extLst>
            <a:ext uri="{FF2B5EF4-FFF2-40B4-BE49-F238E27FC236}">
              <a16:creationId xmlns:a16="http://schemas.microsoft.com/office/drawing/2014/main" id="{B7EE588D-5664-4E3B-86AF-9B49A809CAB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45</xdr:row>
      <xdr:rowOff>581025</xdr:rowOff>
    </xdr:from>
    <xdr:to>
      <xdr:col>8</xdr:col>
      <xdr:colOff>609600</xdr:colOff>
      <xdr:row>45</xdr:row>
      <xdr:rowOff>581025</xdr:rowOff>
    </xdr:to>
    <xdr:pic>
      <xdr:nvPicPr>
        <xdr:cNvPr id="727" name="Kép 10">
          <a:extLst>
            <a:ext uri="{FF2B5EF4-FFF2-40B4-BE49-F238E27FC236}">
              <a16:creationId xmlns:a16="http://schemas.microsoft.com/office/drawing/2014/main" id="{DC0A5F09-0CF8-45A5-B4C4-222574D6A26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45</xdr:row>
      <xdr:rowOff>581025</xdr:rowOff>
    </xdr:from>
    <xdr:to>
      <xdr:col>8</xdr:col>
      <xdr:colOff>609600</xdr:colOff>
      <xdr:row>45</xdr:row>
      <xdr:rowOff>581025</xdr:rowOff>
    </xdr:to>
    <xdr:pic>
      <xdr:nvPicPr>
        <xdr:cNvPr id="728" name="Kép 727">
          <a:extLst>
            <a:ext uri="{FF2B5EF4-FFF2-40B4-BE49-F238E27FC236}">
              <a16:creationId xmlns:a16="http://schemas.microsoft.com/office/drawing/2014/main" id="{14E72032-5B64-4EAA-8B21-13D1825AB19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45</xdr:row>
      <xdr:rowOff>581025</xdr:rowOff>
    </xdr:from>
    <xdr:ext cx="514350" cy="0"/>
    <xdr:pic>
      <xdr:nvPicPr>
        <xdr:cNvPr id="729" name="Kép 10">
          <a:extLst>
            <a:ext uri="{FF2B5EF4-FFF2-40B4-BE49-F238E27FC236}">
              <a16:creationId xmlns:a16="http://schemas.microsoft.com/office/drawing/2014/main" id="{E182E665-1128-426D-B34E-ED996EAE63C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30" name="Kép 729">
          <a:extLst>
            <a:ext uri="{FF2B5EF4-FFF2-40B4-BE49-F238E27FC236}">
              <a16:creationId xmlns:a16="http://schemas.microsoft.com/office/drawing/2014/main" id="{799F1FAE-38C8-4F6C-8A72-7A046EA289B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31" name="Kép 10">
          <a:extLst>
            <a:ext uri="{FF2B5EF4-FFF2-40B4-BE49-F238E27FC236}">
              <a16:creationId xmlns:a16="http://schemas.microsoft.com/office/drawing/2014/main" id="{B21DF55C-AF6F-44E2-B1EC-A360178E667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32" name="Kép 731">
          <a:extLst>
            <a:ext uri="{FF2B5EF4-FFF2-40B4-BE49-F238E27FC236}">
              <a16:creationId xmlns:a16="http://schemas.microsoft.com/office/drawing/2014/main" id="{52012CE6-D39D-4760-B99B-0B32D09666A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33" name="Kép 10">
          <a:extLst>
            <a:ext uri="{FF2B5EF4-FFF2-40B4-BE49-F238E27FC236}">
              <a16:creationId xmlns:a16="http://schemas.microsoft.com/office/drawing/2014/main" id="{7D54E138-519E-4175-B650-39BF5A8C0D6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34" name="Kép 733">
          <a:extLst>
            <a:ext uri="{FF2B5EF4-FFF2-40B4-BE49-F238E27FC236}">
              <a16:creationId xmlns:a16="http://schemas.microsoft.com/office/drawing/2014/main" id="{2C4FA9F6-514D-43B0-9C3B-0B599786EA9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35" name="Kép 10">
          <a:extLst>
            <a:ext uri="{FF2B5EF4-FFF2-40B4-BE49-F238E27FC236}">
              <a16:creationId xmlns:a16="http://schemas.microsoft.com/office/drawing/2014/main" id="{020A7F7D-21B3-4BF6-9C98-33788654F91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36" name="Kép 735">
          <a:extLst>
            <a:ext uri="{FF2B5EF4-FFF2-40B4-BE49-F238E27FC236}">
              <a16:creationId xmlns:a16="http://schemas.microsoft.com/office/drawing/2014/main" id="{C307FE94-3CF3-4DBE-9EE6-86F263EE047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37" name="Kép 10">
          <a:extLst>
            <a:ext uri="{FF2B5EF4-FFF2-40B4-BE49-F238E27FC236}">
              <a16:creationId xmlns:a16="http://schemas.microsoft.com/office/drawing/2014/main" id="{0BE84754-BA8C-4E57-9331-CB52E649296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38" name="Kép 737">
          <a:extLst>
            <a:ext uri="{FF2B5EF4-FFF2-40B4-BE49-F238E27FC236}">
              <a16:creationId xmlns:a16="http://schemas.microsoft.com/office/drawing/2014/main" id="{4E933BB0-F1B0-4D5C-ADC8-2BADCF63815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39" name="Kép 10">
          <a:extLst>
            <a:ext uri="{FF2B5EF4-FFF2-40B4-BE49-F238E27FC236}">
              <a16:creationId xmlns:a16="http://schemas.microsoft.com/office/drawing/2014/main" id="{8E69FF1F-CA86-45D9-88C6-2628D29BBE2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45</xdr:row>
      <xdr:rowOff>581025</xdr:rowOff>
    </xdr:from>
    <xdr:ext cx="514350" cy="0"/>
    <xdr:pic>
      <xdr:nvPicPr>
        <xdr:cNvPr id="740" name="Kép 739">
          <a:extLst>
            <a:ext uri="{FF2B5EF4-FFF2-40B4-BE49-F238E27FC236}">
              <a16:creationId xmlns:a16="http://schemas.microsoft.com/office/drawing/2014/main" id="{1874232F-B80F-4BE6-BFF6-7D885312E3F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113442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8</xdr:col>
      <xdr:colOff>115660</xdr:colOff>
      <xdr:row>38</xdr:row>
      <xdr:rowOff>24492</xdr:rowOff>
    </xdr:from>
    <xdr:to>
      <xdr:col>8</xdr:col>
      <xdr:colOff>2015489</xdr:colOff>
      <xdr:row>45</xdr:row>
      <xdr:rowOff>112461</xdr:rowOff>
    </xdr:to>
    <xdr:pic>
      <xdr:nvPicPr>
        <xdr:cNvPr id="741" name="Kép 740">
          <a:extLst>
            <a:ext uri="{FF2B5EF4-FFF2-40B4-BE49-F238E27FC236}">
              <a16:creationId xmlns:a16="http://schemas.microsoft.com/office/drawing/2014/main" id="{B2347A24-933C-4DB1-8AE3-28A2B6F3254D}"/>
            </a:ext>
          </a:extLst>
        </xdr:cNvPr>
        <xdr:cNvPicPr>
          <a:picLocks noChangeAspect="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4474" r="4027"/>
        <a:stretch/>
      </xdr:blipFill>
      <xdr:spPr>
        <a:xfrm>
          <a:off x="5980339" y="10719706"/>
          <a:ext cx="1884589" cy="1326219"/>
        </a:xfrm>
        <a:prstGeom prst="rect">
          <a:avLst/>
        </a:prstGeom>
      </xdr:spPr>
    </xdr:pic>
    <xdr:clientData/>
  </xdr:twoCellAnchor>
  <xdr:twoCellAnchor>
    <xdr:from>
      <xdr:col>16</xdr:col>
      <xdr:colOff>95250</xdr:colOff>
      <xdr:row>29</xdr:row>
      <xdr:rowOff>581025</xdr:rowOff>
    </xdr:from>
    <xdr:to>
      <xdr:col>16</xdr:col>
      <xdr:colOff>609600</xdr:colOff>
      <xdr:row>29</xdr:row>
      <xdr:rowOff>581025</xdr:rowOff>
    </xdr:to>
    <xdr:pic>
      <xdr:nvPicPr>
        <xdr:cNvPr id="742" name="Kép 10">
          <a:extLst>
            <a:ext uri="{FF2B5EF4-FFF2-40B4-BE49-F238E27FC236}">
              <a16:creationId xmlns:a16="http://schemas.microsoft.com/office/drawing/2014/main" id="{74BBC3C6-D266-4880-9E5A-EBC229166E3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29</xdr:row>
      <xdr:rowOff>581025</xdr:rowOff>
    </xdr:from>
    <xdr:to>
      <xdr:col>16</xdr:col>
      <xdr:colOff>609600</xdr:colOff>
      <xdr:row>29</xdr:row>
      <xdr:rowOff>581025</xdr:rowOff>
    </xdr:to>
    <xdr:pic>
      <xdr:nvPicPr>
        <xdr:cNvPr id="743" name="Kép 742">
          <a:extLst>
            <a:ext uri="{FF2B5EF4-FFF2-40B4-BE49-F238E27FC236}">
              <a16:creationId xmlns:a16="http://schemas.microsoft.com/office/drawing/2014/main" id="{EDD14C9E-1D49-45F2-836F-3853C93A3B2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29</xdr:row>
      <xdr:rowOff>581025</xdr:rowOff>
    </xdr:from>
    <xdr:ext cx="514350" cy="0"/>
    <xdr:pic>
      <xdr:nvPicPr>
        <xdr:cNvPr id="744" name="Kép 10">
          <a:extLst>
            <a:ext uri="{FF2B5EF4-FFF2-40B4-BE49-F238E27FC236}">
              <a16:creationId xmlns:a16="http://schemas.microsoft.com/office/drawing/2014/main" id="{C123951B-1C22-4C40-B133-037C00EE428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45" name="Kép 744">
          <a:extLst>
            <a:ext uri="{FF2B5EF4-FFF2-40B4-BE49-F238E27FC236}">
              <a16:creationId xmlns:a16="http://schemas.microsoft.com/office/drawing/2014/main" id="{84088634-EEB3-45EF-A4BF-1129F987955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46" name="Kép 10">
          <a:extLst>
            <a:ext uri="{FF2B5EF4-FFF2-40B4-BE49-F238E27FC236}">
              <a16:creationId xmlns:a16="http://schemas.microsoft.com/office/drawing/2014/main" id="{7C533A7E-2239-4368-AB97-137421947FF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47" name="Kép 746">
          <a:extLst>
            <a:ext uri="{FF2B5EF4-FFF2-40B4-BE49-F238E27FC236}">
              <a16:creationId xmlns:a16="http://schemas.microsoft.com/office/drawing/2014/main" id="{59E191E7-A269-4FCF-B74A-9DB8E500280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48" name="Kép 747">
          <a:extLst>
            <a:ext uri="{FF2B5EF4-FFF2-40B4-BE49-F238E27FC236}">
              <a16:creationId xmlns:a16="http://schemas.microsoft.com/office/drawing/2014/main" id="{5E98D53B-8807-4320-93E2-AAD25FD9233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49" name="Kép 748">
          <a:extLst>
            <a:ext uri="{FF2B5EF4-FFF2-40B4-BE49-F238E27FC236}">
              <a16:creationId xmlns:a16="http://schemas.microsoft.com/office/drawing/2014/main" id="{3D8F4632-CEAF-4E9C-AA06-764CC017818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50" name="Kép 10">
          <a:extLst>
            <a:ext uri="{FF2B5EF4-FFF2-40B4-BE49-F238E27FC236}">
              <a16:creationId xmlns:a16="http://schemas.microsoft.com/office/drawing/2014/main" id="{6F066223-70F0-427A-8EF1-0D0C9B4A1B1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51" name="Kép 750">
          <a:extLst>
            <a:ext uri="{FF2B5EF4-FFF2-40B4-BE49-F238E27FC236}">
              <a16:creationId xmlns:a16="http://schemas.microsoft.com/office/drawing/2014/main" id="{358A631F-4216-452D-96A7-1AE1F258451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52" name="Kép 10">
          <a:extLst>
            <a:ext uri="{FF2B5EF4-FFF2-40B4-BE49-F238E27FC236}">
              <a16:creationId xmlns:a16="http://schemas.microsoft.com/office/drawing/2014/main" id="{07086AE5-BA8B-491E-9159-F4908680D34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53" name="Kép 752">
          <a:extLst>
            <a:ext uri="{FF2B5EF4-FFF2-40B4-BE49-F238E27FC236}">
              <a16:creationId xmlns:a16="http://schemas.microsoft.com/office/drawing/2014/main" id="{B601C92C-17C1-4362-A710-1CBCB3CEEDD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54" name="Kép 10">
          <a:extLst>
            <a:ext uri="{FF2B5EF4-FFF2-40B4-BE49-F238E27FC236}">
              <a16:creationId xmlns:a16="http://schemas.microsoft.com/office/drawing/2014/main" id="{8C7B3836-E9FE-410F-9FC0-A6439478B94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55" name="Kép 754">
          <a:extLst>
            <a:ext uri="{FF2B5EF4-FFF2-40B4-BE49-F238E27FC236}">
              <a16:creationId xmlns:a16="http://schemas.microsoft.com/office/drawing/2014/main" id="{1C408635-49B1-427B-9D34-BCC66078811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16</xdr:col>
      <xdr:colOff>95250</xdr:colOff>
      <xdr:row>29</xdr:row>
      <xdr:rowOff>581025</xdr:rowOff>
    </xdr:from>
    <xdr:to>
      <xdr:col>16</xdr:col>
      <xdr:colOff>609600</xdr:colOff>
      <xdr:row>29</xdr:row>
      <xdr:rowOff>581025</xdr:rowOff>
    </xdr:to>
    <xdr:pic>
      <xdr:nvPicPr>
        <xdr:cNvPr id="756" name="Kép 10">
          <a:extLst>
            <a:ext uri="{FF2B5EF4-FFF2-40B4-BE49-F238E27FC236}">
              <a16:creationId xmlns:a16="http://schemas.microsoft.com/office/drawing/2014/main" id="{BA4D14E3-58C0-4760-8CF5-0E01679CB2D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29</xdr:row>
      <xdr:rowOff>581025</xdr:rowOff>
    </xdr:from>
    <xdr:to>
      <xdr:col>16</xdr:col>
      <xdr:colOff>609600</xdr:colOff>
      <xdr:row>29</xdr:row>
      <xdr:rowOff>581025</xdr:rowOff>
    </xdr:to>
    <xdr:pic>
      <xdr:nvPicPr>
        <xdr:cNvPr id="757" name="Kép 756">
          <a:extLst>
            <a:ext uri="{FF2B5EF4-FFF2-40B4-BE49-F238E27FC236}">
              <a16:creationId xmlns:a16="http://schemas.microsoft.com/office/drawing/2014/main" id="{131280DC-BCCE-4403-A187-C00822FB8A5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29</xdr:row>
      <xdr:rowOff>581025</xdr:rowOff>
    </xdr:from>
    <xdr:ext cx="514350" cy="0"/>
    <xdr:pic>
      <xdr:nvPicPr>
        <xdr:cNvPr id="758" name="Kép 10">
          <a:extLst>
            <a:ext uri="{FF2B5EF4-FFF2-40B4-BE49-F238E27FC236}">
              <a16:creationId xmlns:a16="http://schemas.microsoft.com/office/drawing/2014/main" id="{DD5DCB18-6A4C-4FBE-8D60-D4FA50A922F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59" name="Kép 758">
          <a:extLst>
            <a:ext uri="{FF2B5EF4-FFF2-40B4-BE49-F238E27FC236}">
              <a16:creationId xmlns:a16="http://schemas.microsoft.com/office/drawing/2014/main" id="{A0552EB8-4705-410D-8CBF-3AAE9A4C4D2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60" name="Kép 10">
          <a:extLst>
            <a:ext uri="{FF2B5EF4-FFF2-40B4-BE49-F238E27FC236}">
              <a16:creationId xmlns:a16="http://schemas.microsoft.com/office/drawing/2014/main" id="{274E76AB-AD9B-460A-B76A-696D0C3D80B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61" name="Kép 760">
          <a:extLst>
            <a:ext uri="{FF2B5EF4-FFF2-40B4-BE49-F238E27FC236}">
              <a16:creationId xmlns:a16="http://schemas.microsoft.com/office/drawing/2014/main" id="{A1984F3D-B52F-45A4-B50F-E49E91DAB0A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62" name="Kép 10">
          <a:extLst>
            <a:ext uri="{FF2B5EF4-FFF2-40B4-BE49-F238E27FC236}">
              <a16:creationId xmlns:a16="http://schemas.microsoft.com/office/drawing/2014/main" id="{8B77D579-A9B7-4D3C-9A61-CE2D08E86F9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63" name="Kép 762">
          <a:extLst>
            <a:ext uri="{FF2B5EF4-FFF2-40B4-BE49-F238E27FC236}">
              <a16:creationId xmlns:a16="http://schemas.microsoft.com/office/drawing/2014/main" id="{7C48D785-5A88-485B-B3C8-DD74CB3BC19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64" name="Kép 10">
          <a:extLst>
            <a:ext uri="{FF2B5EF4-FFF2-40B4-BE49-F238E27FC236}">
              <a16:creationId xmlns:a16="http://schemas.microsoft.com/office/drawing/2014/main" id="{E8E67615-D8E0-43F4-A07C-39F087FBEB6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65" name="Kép 764">
          <a:extLst>
            <a:ext uri="{FF2B5EF4-FFF2-40B4-BE49-F238E27FC236}">
              <a16:creationId xmlns:a16="http://schemas.microsoft.com/office/drawing/2014/main" id="{8962E295-5ED2-4201-A321-92C01034C36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66" name="Kép 10">
          <a:extLst>
            <a:ext uri="{FF2B5EF4-FFF2-40B4-BE49-F238E27FC236}">
              <a16:creationId xmlns:a16="http://schemas.microsoft.com/office/drawing/2014/main" id="{BE19AE7A-1310-47F1-9BA6-C05F7248AA3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67" name="Kép 766">
          <a:extLst>
            <a:ext uri="{FF2B5EF4-FFF2-40B4-BE49-F238E27FC236}">
              <a16:creationId xmlns:a16="http://schemas.microsoft.com/office/drawing/2014/main" id="{4D32E1F8-4121-4E5A-97DE-0B60F8798AA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68" name="Kép 10">
          <a:extLst>
            <a:ext uri="{FF2B5EF4-FFF2-40B4-BE49-F238E27FC236}">
              <a16:creationId xmlns:a16="http://schemas.microsoft.com/office/drawing/2014/main" id="{BA70D6DE-5A83-4E65-8863-5211DFA59E7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29</xdr:row>
      <xdr:rowOff>581025</xdr:rowOff>
    </xdr:from>
    <xdr:ext cx="514350" cy="0"/>
    <xdr:pic>
      <xdr:nvPicPr>
        <xdr:cNvPr id="769" name="Kép 768">
          <a:extLst>
            <a:ext uri="{FF2B5EF4-FFF2-40B4-BE49-F238E27FC236}">
              <a16:creationId xmlns:a16="http://schemas.microsoft.com/office/drawing/2014/main" id="{81F9D668-3B3A-4761-AB06-5EA30436A43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16</xdr:col>
      <xdr:colOff>140072</xdr:colOff>
      <xdr:row>23</xdr:row>
      <xdr:rowOff>144716</xdr:rowOff>
    </xdr:from>
    <xdr:to>
      <xdr:col>16</xdr:col>
      <xdr:colOff>2054405</xdr:colOff>
      <xdr:row>29</xdr:row>
      <xdr:rowOff>264831</xdr:rowOff>
    </xdr:to>
    <xdr:pic>
      <xdr:nvPicPr>
        <xdr:cNvPr id="771" name="Kép 770">
          <a:extLst>
            <a:ext uri="{FF2B5EF4-FFF2-40B4-BE49-F238E27FC236}">
              <a16:creationId xmlns:a16="http://schemas.microsoft.com/office/drawing/2014/main" id="{BDC2B74C-1E7D-47E8-88ED-7B24A792B952}"/>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l="13450" t="16374" r="6043" b="14327"/>
        <a:stretch/>
      </xdr:blipFill>
      <xdr:spPr>
        <a:xfrm>
          <a:off x="11815001" y="6580895"/>
          <a:ext cx="1900998" cy="1099829"/>
        </a:xfrm>
        <a:prstGeom prst="rect">
          <a:avLst/>
        </a:prstGeom>
      </xdr:spPr>
    </xdr:pic>
    <xdr:clientData/>
  </xdr:twoCellAnchor>
  <xdr:twoCellAnchor>
    <xdr:from>
      <xdr:col>0</xdr:col>
      <xdr:colOff>95250</xdr:colOff>
      <xdr:row>14</xdr:row>
      <xdr:rowOff>581025</xdr:rowOff>
    </xdr:from>
    <xdr:to>
      <xdr:col>0</xdr:col>
      <xdr:colOff>609600</xdr:colOff>
      <xdr:row>14</xdr:row>
      <xdr:rowOff>581025</xdr:rowOff>
    </xdr:to>
    <xdr:pic>
      <xdr:nvPicPr>
        <xdr:cNvPr id="772" name="Kép 10">
          <a:extLst>
            <a:ext uri="{FF2B5EF4-FFF2-40B4-BE49-F238E27FC236}">
              <a16:creationId xmlns:a16="http://schemas.microsoft.com/office/drawing/2014/main" id="{037A4746-DBC4-4EE2-8088-23C193D36F2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14</xdr:row>
      <xdr:rowOff>581025</xdr:rowOff>
    </xdr:from>
    <xdr:to>
      <xdr:col>0</xdr:col>
      <xdr:colOff>609600</xdr:colOff>
      <xdr:row>14</xdr:row>
      <xdr:rowOff>581025</xdr:rowOff>
    </xdr:to>
    <xdr:pic>
      <xdr:nvPicPr>
        <xdr:cNvPr id="773" name="Kép 772">
          <a:extLst>
            <a:ext uri="{FF2B5EF4-FFF2-40B4-BE49-F238E27FC236}">
              <a16:creationId xmlns:a16="http://schemas.microsoft.com/office/drawing/2014/main" id="{89C46C73-C918-43DB-B921-2444341D5DD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14</xdr:row>
      <xdr:rowOff>581025</xdr:rowOff>
    </xdr:from>
    <xdr:ext cx="514350" cy="0"/>
    <xdr:pic>
      <xdr:nvPicPr>
        <xdr:cNvPr id="774" name="Kép 10">
          <a:extLst>
            <a:ext uri="{FF2B5EF4-FFF2-40B4-BE49-F238E27FC236}">
              <a16:creationId xmlns:a16="http://schemas.microsoft.com/office/drawing/2014/main" id="{1404CEF4-047D-4623-96D3-BA207DD37E3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75" name="Kép 774">
          <a:extLst>
            <a:ext uri="{FF2B5EF4-FFF2-40B4-BE49-F238E27FC236}">
              <a16:creationId xmlns:a16="http://schemas.microsoft.com/office/drawing/2014/main" id="{BEADEE5B-83F2-4673-94F0-A2DA334805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76" name="Kép 10">
          <a:extLst>
            <a:ext uri="{FF2B5EF4-FFF2-40B4-BE49-F238E27FC236}">
              <a16:creationId xmlns:a16="http://schemas.microsoft.com/office/drawing/2014/main" id="{1A7CA9AA-AA3D-458F-B892-9F24E53A02B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77" name="Kép 776">
          <a:extLst>
            <a:ext uri="{FF2B5EF4-FFF2-40B4-BE49-F238E27FC236}">
              <a16:creationId xmlns:a16="http://schemas.microsoft.com/office/drawing/2014/main" id="{B3ABF6F0-90BE-4511-82FC-9D4D9A65F7C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78" name="Kép 777">
          <a:extLst>
            <a:ext uri="{FF2B5EF4-FFF2-40B4-BE49-F238E27FC236}">
              <a16:creationId xmlns:a16="http://schemas.microsoft.com/office/drawing/2014/main" id="{CDA208EC-B4BD-49B8-B0E0-DCF3938B4C5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79" name="Kép 778">
          <a:extLst>
            <a:ext uri="{FF2B5EF4-FFF2-40B4-BE49-F238E27FC236}">
              <a16:creationId xmlns:a16="http://schemas.microsoft.com/office/drawing/2014/main" id="{1008D954-6C41-4175-B29F-40F59272B44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80" name="Kép 10">
          <a:extLst>
            <a:ext uri="{FF2B5EF4-FFF2-40B4-BE49-F238E27FC236}">
              <a16:creationId xmlns:a16="http://schemas.microsoft.com/office/drawing/2014/main" id="{16AEDEFC-A08D-4979-8D1B-0735A44CAED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81" name="Kép 780">
          <a:extLst>
            <a:ext uri="{FF2B5EF4-FFF2-40B4-BE49-F238E27FC236}">
              <a16:creationId xmlns:a16="http://schemas.microsoft.com/office/drawing/2014/main" id="{CB7443D7-477D-408B-A4FA-B11905FF238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82" name="Kép 10">
          <a:extLst>
            <a:ext uri="{FF2B5EF4-FFF2-40B4-BE49-F238E27FC236}">
              <a16:creationId xmlns:a16="http://schemas.microsoft.com/office/drawing/2014/main" id="{1878CAB9-65A4-4B64-B1E1-A267C7BA9BF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83" name="Kép 782">
          <a:extLst>
            <a:ext uri="{FF2B5EF4-FFF2-40B4-BE49-F238E27FC236}">
              <a16:creationId xmlns:a16="http://schemas.microsoft.com/office/drawing/2014/main" id="{B29241DE-4496-4AF8-A25B-55F4F4EE8E4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84" name="Kép 10">
          <a:extLst>
            <a:ext uri="{FF2B5EF4-FFF2-40B4-BE49-F238E27FC236}">
              <a16:creationId xmlns:a16="http://schemas.microsoft.com/office/drawing/2014/main" id="{578BC3C3-0D05-46F6-A469-14F99400C8A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85" name="Kép 784">
          <a:extLst>
            <a:ext uri="{FF2B5EF4-FFF2-40B4-BE49-F238E27FC236}">
              <a16:creationId xmlns:a16="http://schemas.microsoft.com/office/drawing/2014/main" id="{6CD8FA31-539F-45D4-88E3-98049DADE58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14</xdr:row>
      <xdr:rowOff>581025</xdr:rowOff>
    </xdr:from>
    <xdr:to>
      <xdr:col>0</xdr:col>
      <xdr:colOff>609600</xdr:colOff>
      <xdr:row>14</xdr:row>
      <xdr:rowOff>581025</xdr:rowOff>
    </xdr:to>
    <xdr:pic>
      <xdr:nvPicPr>
        <xdr:cNvPr id="786" name="Kép 10">
          <a:extLst>
            <a:ext uri="{FF2B5EF4-FFF2-40B4-BE49-F238E27FC236}">
              <a16:creationId xmlns:a16="http://schemas.microsoft.com/office/drawing/2014/main" id="{EB7FD71E-2C41-4D58-9B36-1FDAEAFF806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14</xdr:row>
      <xdr:rowOff>581025</xdr:rowOff>
    </xdr:from>
    <xdr:to>
      <xdr:col>0</xdr:col>
      <xdr:colOff>609600</xdr:colOff>
      <xdr:row>14</xdr:row>
      <xdr:rowOff>581025</xdr:rowOff>
    </xdr:to>
    <xdr:pic>
      <xdr:nvPicPr>
        <xdr:cNvPr id="787" name="Kép 786">
          <a:extLst>
            <a:ext uri="{FF2B5EF4-FFF2-40B4-BE49-F238E27FC236}">
              <a16:creationId xmlns:a16="http://schemas.microsoft.com/office/drawing/2014/main" id="{5FD5CB25-A134-4DBD-8984-84B4FF60657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14</xdr:row>
      <xdr:rowOff>581025</xdr:rowOff>
    </xdr:from>
    <xdr:ext cx="514350" cy="0"/>
    <xdr:pic>
      <xdr:nvPicPr>
        <xdr:cNvPr id="788" name="Kép 10">
          <a:extLst>
            <a:ext uri="{FF2B5EF4-FFF2-40B4-BE49-F238E27FC236}">
              <a16:creationId xmlns:a16="http://schemas.microsoft.com/office/drawing/2014/main" id="{A3F2401D-2090-44AB-A11A-66BD9181DFB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89" name="Kép 788">
          <a:extLst>
            <a:ext uri="{FF2B5EF4-FFF2-40B4-BE49-F238E27FC236}">
              <a16:creationId xmlns:a16="http://schemas.microsoft.com/office/drawing/2014/main" id="{1987E60F-107D-446D-8D89-CDBBCFE5042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90" name="Kép 10">
          <a:extLst>
            <a:ext uri="{FF2B5EF4-FFF2-40B4-BE49-F238E27FC236}">
              <a16:creationId xmlns:a16="http://schemas.microsoft.com/office/drawing/2014/main" id="{98F4D8FC-E946-45B4-B3F3-CA9E6400111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91" name="Kép 790">
          <a:extLst>
            <a:ext uri="{FF2B5EF4-FFF2-40B4-BE49-F238E27FC236}">
              <a16:creationId xmlns:a16="http://schemas.microsoft.com/office/drawing/2014/main" id="{1B3D7F8E-FC53-44CC-9D17-6505351BA0C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92" name="Kép 10">
          <a:extLst>
            <a:ext uri="{FF2B5EF4-FFF2-40B4-BE49-F238E27FC236}">
              <a16:creationId xmlns:a16="http://schemas.microsoft.com/office/drawing/2014/main" id="{E88F1604-BDFB-4E47-943C-52B78618CA6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93" name="Kép 792">
          <a:extLst>
            <a:ext uri="{FF2B5EF4-FFF2-40B4-BE49-F238E27FC236}">
              <a16:creationId xmlns:a16="http://schemas.microsoft.com/office/drawing/2014/main" id="{E2805CB0-8E58-4834-A5A2-CAD893DC13E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94" name="Kép 10">
          <a:extLst>
            <a:ext uri="{FF2B5EF4-FFF2-40B4-BE49-F238E27FC236}">
              <a16:creationId xmlns:a16="http://schemas.microsoft.com/office/drawing/2014/main" id="{ADF9D3A7-552D-432F-80A4-682427C465A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95" name="Kép 794">
          <a:extLst>
            <a:ext uri="{FF2B5EF4-FFF2-40B4-BE49-F238E27FC236}">
              <a16:creationId xmlns:a16="http://schemas.microsoft.com/office/drawing/2014/main" id="{80C86B20-A32D-408C-943E-71864943D73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96" name="Kép 10">
          <a:extLst>
            <a:ext uri="{FF2B5EF4-FFF2-40B4-BE49-F238E27FC236}">
              <a16:creationId xmlns:a16="http://schemas.microsoft.com/office/drawing/2014/main" id="{EF169B43-7E0E-48FF-9026-21A91500CD9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97" name="Kép 796">
          <a:extLst>
            <a:ext uri="{FF2B5EF4-FFF2-40B4-BE49-F238E27FC236}">
              <a16:creationId xmlns:a16="http://schemas.microsoft.com/office/drawing/2014/main" id="{CF826D66-7B92-4882-B594-A6C97C1DEF0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98" name="Kép 10">
          <a:extLst>
            <a:ext uri="{FF2B5EF4-FFF2-40B4-BE49-F238E27FC236}">
              <a16:creationId xmlns:a16="http://schemas.microsoft.com/office/drawing/2014/main" id="{4EBE95D5-F71A-4CDC-AE11-94D34BEBED4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14</xdr:row>
      <xdr:rowOff>581025</xdr:rowOff>
    </xdr:from>
    <xdr:ext cx="514350" cy="0"/>
    <xdr:pic>
      <xdr:nvPicPr>
        <xdr:cNvPr id="799" name="Kép 798">
          <a:extLst>
            <a:ext uri="{FF2B5EF4-FFF2-40B4-BE49-F238E27FC236}">
              <a16:creationId xmlns:a16="http://schemas.microsoft.com/office/drawing/2014/main" id="{D9BF2968-145D-4048-93E9-233C584CB6F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24525" y="2790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1510393</xdr:colOff>
      <xdr:row>18</xdr:row>
      <xdr:rowOff>0</xdr:rowOff>
    </xdr:from>
    <xdr:ext cx="596952" cy="541739"/>
    <xdr:pic>
      <xdr:nvPicPr>
        <xdr:cNvPr id="804" name="Kép 803">
          <a:extLst>
            <a:ext uri="{FF2B5EF4-FFF2-40B4-BE49-F238E27FC236}">
              <a16:creationId xmlns:a16="http://schemas.microsoft.com/office/drawing/2014/main" id="{7F9FD6FA-3AFF-453B-AF91-9DAA6C40CF04}"/>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3185322" y="5402036"/>
          <a:ext cx="596952" cy="541739"/>
        </a:xfrm>
        <a:prstGeom prst="rect">
          <a:avLst/>
        </a:prstGeom>
      </xdr:spPr>
    </xdr:pic>
    <xdr:clientData/>
  </xdr:oneCellAnchor>
  <xdr:oneCellAnchor>
    <xdr:from>
      <xdr:col>24</xdr:col>
      <xdr:colOff>1469572</xdr:colOff>
      <xdr:row>18</xdr:row>
      <xdr:rowOff>163286</xdr:rowOff>
    </xdr:from>
    <xdr:ext cx="596952" cy="541739"/>
    <xdr:pic>
      <xdr:nvPicPr>
        <xdr:cNvPr id="806" name="Kép 805">
          <a:extLst>
            <a:ext uri="{FF2B5EF4-FFF2-40B4-BE49-F238E27FC236}">
              <a16:creationId xmlns:a16="http://schemas.microsoft.com/office/drawing/2014/main" id="{4B658A8C-7286-4083-9689-B95A8734C182}"/>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8913929" y="5565322"/>
          <a:ext cx="596952" cy="541739"/>
        </a:xfrm>
        <a:prstGeom prst="rect">
          <a:avLst/>
        </a:prstGeom>
      </xdr:spPr>
    </xdr:pic>
    <xdr:clientData/>
  </xdr:oneCellAnchor>
  <xdr:oneCellAnchor>
    <xdr:from>
      <xdr:col>0</xdr:col>
      <xdr:colOff>1483179</xdr:colOff>
      <xdr:row>33</xdr:row>
      <xdr:rowOff>176893</xdr:rowOff>
    </xdr:from>
    <xdr:ext cx="596952" cy="541739"/>
    <xdr:pic>
      <xdr:nvPicPr>
        <xdr:cNvPr id="807" name="Kép 806">
          <a:extLst>
            <a:ext uri="{FF2B5EF4-FFF2-40B4-BE49-F238E27FC236}">
              <a16:creationId xmlns:a16="http://schemas.microsoft.com/office/drawing/2014/main" id="{09973AF7-388C-47EA-B6E1-734F9C8EEC65}"/>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483179" y="10096500"/>
          <a:ext cx="596952" cy="541739"/>
        </a:xfrm>
        <a:prstGeom prst="rect">
          <a:avLst/>
        </a:prstGeom>
      </xdr:spPr>
    </xdr:pic>
    <xdr:clientData/>
  </xdr:oneCellAnchor>
  <xdr:oneCellAnchor>
    <xdr:from>
      <xdr:col>8</xdr:col>
      <xdr:colOff>1455965</xdr:colOff>
      <xdr:row>33</xdr:row>
      <xdr:rowOff>217715</xdr:rowOff>
    </xdr:from>
    <xdr:ext cx="596952" cy="541739"/>
    <xdr:pic>
      <xdr:nvPicPr>
        <xdr:cNvPr id="808" name="Kép 807">
          <a:extLst>
            <a:ext uri="{FF2B5EF4-FFF2-40B4-BE49-F238E27FC236}">
              <a16:creationId xmlns:a16="http://schemas.microsoft.com/office/drawing/2014/main" id="{CCEA6530-E820-4F81-9BF5-924AB09659A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7320644" y="10137322"/>
          <a:ext cx="596952" cy="541739"/>
        </a:xfrm>
        <a:prstGeom prst="rect">
          <a:avLst/>
        </a:prstGeom>
      </xdr:spPr>
    </xdr:pic>
    <xdr:clientData/>
  </xdr:oneCellAnchor>
  <xdr:twoCellAnchor editAs="oneCell">
    <xdr:from>
      <xdr:col>24</xdr:col>
      <xdr:colOff>190503</xdr:colOff>
      <xdr:row>151</xdr:row>
      <xdr:rowOff>27215</xdr:rowOff>
    </xdr:from>
    <xdr:to>
      <xdr:col>24</xdr:col>
      <xdr:colOff>2023113</xdr:colOff>
      <xdr:row>157</xdr:row>
      <xdr:rowOff>762000</xdr:rowOff>
    </xdr:to>
    <xdr:pic>
      <xdr:nvPicPr>
        <xdr:cNvPr id="320" name="Kép 319">
          <a:extLst>
            <a:ext uri="{FF2B5EF4-FFF2-40B4-BE49-F238E27FC236}">
              <a16:creationId xmlns:a16="http://schemas.microsoft.com/office/drawing/2014/main" id="{64C9C74F-ECA2-29DE-85AA-292EA3DACB77}"/>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4124217" y="42576751"/>
          <a:ext cx="1834515" cy="1714500"/>
        </a:xfrm>
        <a:prstGeom prst="rect">
          <a:avLst/>
        </a:prstGeom>
      </xdr:spPr>
    </xdr:pic>
    <xdr:clientData/>
  </xdr:twoCellAnchor>
  <xdr:twoCellAnchor editAs="oneCell">
    <xdr:from>
      <xdr:col>0</xdr:col>
      <xdr:colOff>122469</xdr:colOff>
      <xdr:row>166</xdr:row>
      <xdr:rowOff>122468</xdr:rowOff>
    </xdr:from>
    <xdr:to>
      <xdr:col>0</xdr:col>
      <xdr:colOff>2053187</xdr:colOff>
      <xdr:row>173</xdr:row>
      <xdr:rowOff>414884</xdr:rowOff>
    </xdr:to>
    <xdr:pic>
      <xdr:nvPicPr>
        <xdr:cNvPr id="800" name="Kép 799">
          <a:extLst>
            <a:ext uri="{FF2B5EF4-FFF2-40B4-BE49-F238E27FC236}">
              <a16:creationId xmlns:a16="http://schemas.microsoft.com/office/drawing/2014/main" id="{11722D36-B100-4110-E9C1-AE22654B79E9}"/>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22469" y="46917432"/>
          <a:ext cx="1928813" cy="1517333"/>
        </a:xfrm>
        <a:prstGeom prst="rect">
          <a:avLst/>
        </a:prstGeom>
      </xdr:spPr>
    </xdr:pic>
    <xdr:clientData/>
  </xdr:twoCellAnchor>
  <xdr:twoCellAnchor editAs="oneCell">
    <xdr:from>
      <xdr:col>8</xdr:col>
      <xdr:colOff>149679</xdr:colOff>
      <xdr:row>166</xdr:row>
      <xdr:rowOff>190501</xdr:rowOff>
    </xdr:from>
    <xdr:to>
      <xdr:col>8</xdr:col>
      <xdr:colOff>2022294</xdr:colOff>
      <xdr:row>173</xdr:row>
      <xdr:rowOff>491489</xdr:rowOff>
    </xdr:to>
    <xdr:pic>
      <xdr:nvPicPr>
        <xdr:cNvPr id="810" name="Kép 809">
          <a:extLst>
            <a:ext uri="{FF2B5EF4-FFF2-40B4-BE49-F238E27FC236}">
              <a16:creationId xmlns:a16="http://schemas.microsoft.com/office/drawing/2014/main" id="{373D2C92-45A8-4340-9C54-825506FA131A}"/>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4844143" y="46985465"/>
          <a:ext cx="1874520" cy="1531620"/>
        </a:xfrm>
        <a:prstGeom prst="rect">
          <a:avLst/>
        </a:prstGeom>
      </xdr:spPr>
    </xdr:pic>
    <xdr:clientData/>
  </xdr:twoCellAnchor>
  <xdr:twoCellAnchor editAs="oneCell">
    <xdr:from>
      <xdr:col>16</xdr:col>
      <xdr:colOff>95255</xdr:colOff>
      <xdr:row>167</xdr:row>
      <xdr:rowOff>95256</xdr:rowOff>
    </xdr:from>
    <xdr:to>
      <xdr:col>16</xdr:col>
      <xdr:colOff>2022163</xdr:colOff>
      <xdr:row>173</xdr:row>
      <xdr:rowOff>80423</xdr:rowOff>
    </xdr:to>
    <xdr:pic>
      <xdr:nvPicPr>
        <xdr:cNvPr id="812" name="Kép 811">
          <a:extLst>
            <a:ext uri="{FF2B5EF4-FFF2-40B4-BE49-F238E27FC236}">
              <a16:creationId xmlns:a16="http://schemas.microsoft.com/office/drawing/2014/main" id="{8250B7E9-8F83-E67C-F87F-4DDC01FD7A85}"/>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9429755" y="47148756"/>
          <a:ext cx="1928813" cy="968693"/>
        </a:xfrm>
        <a:prstGeom prst="rect">
          <a:avLst/>
        </a:prstGeom>
      </xdr:spPr>
    </xdr:pic>
    <xdr:clientData/>
  </xdr:twoCellAnchor>
  <xdr:twoCellAnchor editAs="oneCell">
    <xdr:from>
      <xdr:col>24</xdr:col>
      <xdr:colOff>95251</xdr:colOff>
      <xdr:row>167</xdr:row>
      <xdr:rowOff>13610</xdr:rowOff>
    </xdr:from>
    <xdr:to>
      <xdr:col>24</xdr:col>
      <xdr:colOff>1984059</xdr:colOff>
      <xdr:row>173</xdr:row>
      <xdr:rowOff>224519</xdr:rowOff>
    </xdr:to>
    <xdr:pic>
      <xdr:nvPicPr>
        <xdr:cNvPr id="814" name="Kép 813">
          <a:extLst>
            <a:ext uri="{FF2B5EF4-FFF2-40B4-BE49-F238E27FC236}">
              <a16:creationId xmlns:a16="http://schemas.microsoft.com/office/drawing/2014/main" id="{43C15C6A-361B-E943-80C8-2F877418F461}"/>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4028965" y="47067110"/>
          <a:ext cx="1894523" cy="1183005"/>
        </a:xfrm>
        <a:prstGeom prst="rect">
          <a:avLst/>
        </a:prstGeom>
      </xdr:spPr>
    </xdr:pic>
    <xdr:clientData/>
  </xdr:twoCellAnchor>
  <xdr:twoCellAnchor>
    <xdr:from>
      <xdr:col>8</xdr:col>
      <xdr:colOff>95250</xdr:colOff>
      <xdr:row>13</xdr:row>
      <xdr:rowOff>581025</xdr:rowOff>
    </xdr:from>
    <xdr:to>
      <xdr:col>8</xdr:col>
      <xdr:colOff>609600</xdr:colOff>
      <xdr:row>13</xdr:row>
      <xdr:rowOff>581025</xdr:rowOff>
    </xdr:to>
    <xdr:pic>
      <xdr:nvPicPr>
        <xdr:cNvPr id="861" name="Kép 10">
          <a:extLst>
            <a:ext uri="{FF2B5EF4-FFF2-40B4-BE49-F238E27FC236}">
              <a16:creationId xmlns:a16="http://schemas.microsoft.com/office/drawing/2014/main" id="{614231B1-BED7-4089-8AA1-4D0595D635A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13</xdr:row>
      <xdr:rowOff>581025</xdr:rowOff>
    </xdr:from>
    <xdr:to>
      <xdr:col>8</xdr:col>
      <xdr:colOff>609600</xdr:colOff>
      <xdr:row>13</xdr:row>
      <xdr:rowOff>581025</xdr:rowOff>
    </xdr:to>
    <xdr:pic>
      <xdr:nvPicPr>
        <xdr:cNvPr id="862" name="Kép 861">
          <a:extLst>
            <a:ext uri="{FF2B5EF4-FFF2-40B4-BE49-F238E27FC236}">
              <a16:creationId xmlns:a16="http://schemas.microsoft.com/office/drawing/2014/main" id="{457E2883-D456-4FF5-BE0C-0F0E6EF57E2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13</xdr:row>
      <xdr:rowOff>581025</xdr:rowOff>
    </xdr:from>
    <xdr:ext cx="514350" cy="0"/>
    <xdr:pic>
      <xdr:nvPicPr>
        <xdr:cNvPr id="863" name="Kép 10">
          <a:extLst>
            <a:ext uri="{FF2B5EF4-FFF2-40B4-BE49-F238E27FC236}">
              <a16:creationId xmlns:a16="http://schemas.microsoft.com/office/drawing/2014/main" id="{9DCFDC48-D19A-4D4C-A970-B446A2CE1EF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64" name="Kép 863">
          <a:extLst>
            <a:ext uri="{FF2B5EF4-FFF2-40B4-BE49-F238E27FC236}">
              <a16:creationId xmlns:a16="http://schemas.microsoft.com/office/drawing/2014/main" id="{6605905B-AB89-4ADE-A238-70D4BE1D78D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65" name="Kép 10">
          <a:extLst>
            <a:ext uri="{FF2B5EF4-FFF2-40B4-BE49-F238E27FC236}">
              <a16:creationId xmlns:a16="http://schemas.microsoft.com/office/drawing/2014/main" id="{E4624538-05E7-4ECD-8ADB-1365B939B52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66" name="Kép 865">
          <a:extLst>
            <a:ext uri="{FF2B5EF4-FFF2-40B4-BE49-F238E27FC236}">
              <a16:creationId xmlns:a16="http://schemas.microsoft.com/office/drawing/2014/main" id="{DB31E128-FC36-41ED-AF60-515E16AED42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67" name="Kép 866">
          <a:extLst>
            <a:ext uri="{FF2B5EF4-FFF2-40B4-BE49-F238E27FC236}">
              <a16:creationId xmlns:a16="http://schemas.microsoft.com/office/drawing/2014/main" id="{6D981A48-55F6-4088-8C90-2ED5117511A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68" name="Kép 867">
          <a:extLst>
            <a:ext uri="{FF2B5EF4-FFF2-40B4-BE49-F238E27FC236}">
              <a16:creationId xmlns:a16="http://schemas.microsoft.com/office/drawing/2014/main" id="{D63F467A-7146-4711-94B2-BEF4FAD02D5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69" name="Kép 10">
          <a:extLst>
            <a:ext uri="{FF2B5EF4-FFF2-40B4-BE49-F238E27FC236}">
              <a16:creationId xmlns:a16="http://schemas.microsoft.com/office/drawing/2014/main" id="{396D6810-8F7F-4285-AF6D-AD1A158A3C1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70" name="Kép 869">
          <a:extLst>
            <a:ext uri="{FF2B5EF4-FFF2-40B4-BE49-F238E27FC236}">
              <a16:creationId xmlns:a16="http://schemas.microsoft.com/office/drawing/2014/main" id="{52B8532B-ABAE-4972-84D1-6B3BD8940A0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71" name="Kép 10">
          <a:extLst>
            <a:ext uri="{FF2B5EF4-FFF2-40B4-BE49-F238E27FC236}">
              <a16:creationId xmlns:a16="http://schemas.microsoft.com/office/drawing/2014/main" id="{0E59FB8C-9FBC-4F9F-A0BF-9757F194149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72" name="Kép 871">
          <a:extLst>
            <a:ext uri="{FF2B5EF4-FFF2-40B4-BE49-F238E27FC236}">
              <a16:creationId xmlns:a16="http://schemas.microsoft.com/office/drawing/2014/main" id="{6835D07E-C119-4F19-9969-F3717E14BF1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73" name="Kép 10">
          <a:extLst>
            <a:ext uri="{FF2B5EF4-FFF2-40B4-BE49-F238E27FC236}">
              <a16:creationId xmlns:a16="http://schemas.microsoft.com/office/drawing/2014/main" id="{F28C0AAE-3494-40D2-8E4B-BE3F6CAA129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74" name="Kép 873">
          <a:extLst>
            <a:ext uri="{FF2B5EF4-FFF2-40B4-BE49-F238E27FC236}">
              <a16:creationId xmlns:a16="http://schemas.microsoft.com/office/drawing/2014/main" id="{F09BF709-A2D7-4FE4-9F6E-7353BA6FA31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13</xdr:row>
      <xdr:rowOff>581025</xdr:rowOff>
    </xdr:from>
    <xdr:to>
      <xdr:col>8</xdr:col>
      <xdr:colOff>609600</xdr:colOff>
      <xdr:row>13</xdr:row>
      <xdr:rowOff>581025</xdr:rowOff>
    </xdr:to>
    <xdr:pic>
      <xdr:nvPicPr>
        <xdr:cNvPr id="875" name="Kép 10">
          <a:extLst>
            <a:ext uri="{FF2B5EF4-FFF2-40B4-BE49-F238E27FC236}">
              <a16:creationId xmlns:a16="http://schemas.microsoft.com/office/drawing/2014/main" id="{8242AD54-153F-4636-8406-8EC34DD31DF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13</xdr:row>
      <xdr:rowOff>581025</xdr:rowOff>
    </xdr:from>
    <xdr:to>
      <xdr:col>8</xdr:col>
      <xdr:colOff>609600</xdr:colOff>
      <xdr:row>13</xdr:row>
      <xdr:rowOff>581025</xdr:rowOff>
    </xdr:to>
    <xdr:pic>
      <xdr:nvPicPr>
        <xdr:cNvPr id="876" name="Kép 875">
          <a:extLst>
            <a:ext uri="{FF2B5EF4-FFF2-40B4-BE49-F238E27FC236}">
              <a16:creationId xmlns:a16="http://schemas.microsoft.com/office/drawing/2014/main" id="{04C28404-7903-451F-993F-F4D6C6A48C7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13</xdr:row>
      <xdr:rowOff>581025</xdr:rowOff>
    </xdr:from>
    <xdr:ext cx="514350" cy="0"/>
    <xdr:pic>
      <xdr:nvPicPr>
        <xdr:cNvPr id="877" name="Kép 10">
          <a:extLst>
            <a:ext uri="{FF2B5EF4-FFF2-40B4-BE49-F238E27FC236}">
              <a16:creationId xmlns:a16="http://schemas.microsoft.com/office/drawing/2014/main" id="{6085BDEC-306F-429F-B140-B32DF91CD3F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78" name="Kép 877">
          <a:extLst>
            <a:ext uri="{FF2B5EF4-FFF2-40B4-BE49-F238E27FC236}">
              <a16:creationId xmlns:a16="http://schemas.microsoft.com/office/drawing/2014/main" id="{851C4B3A-955D-497F-9842-01E1AFE03E7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79" name="Kép 10">
          <a:extLst>
            <a:ext uri="{FF2B5EF4-FFF2-40B4-BE49-F238E27FC236}">
              <a16:creationId xmlns:a16="http://schemas.microsoft.com/office/drawing/2014/main" id="{637FA94B-AB36-4E31-A727-9B3E9E59EC8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80" name="Kép 879">
          <a:extLst>
            <a:ext uri="{FF2B5EF4-FFF2-40B4-BE49-F238E27FC236}">
              <a16:creationId xmlns:a16="http://schemas.microsoft.com/office/drawing/2014/main" id="{818FF523-62C1-4514-B64D-327DE9F21E8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81" name="Kép 10">
          <a:extLst>
            <a:ext uri="{FF2B5EF4-FFF2-40B4-BE49-F238E27FC236}">
              <a16:creationId xmlns:a16="http://schemas.microsoft.com/office/drawing/2014/main" id="{5DEB53D6-880E-41E4-993E-823BC998A16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82" name="Kép 881">
          <a:extLst>
            <a:ext uri="{FF2B5EF4-FFF2-40B4-BE49-F238E27FC236}">
              <a16:creationId xmlns:a16="http://schemas.microsoft.com/office/drawing/2014/main" id="{A5DB7D44-2F50-4346-97BB-DADF2B0112F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83" name="Kép 10">
          <a:extLst>
            <a:ext uri="{FF2B5EF4-FFF2-40B4-BE49-F238E27FC236}">
              <a16:creationId xmlns:a16="http://schemas.microsoft.com/office/drawing/2014/main" id="{FFDD310E-2072-415A-8344-1A3930AC80E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84" name="Kép 883">
          <a:extLst>
            <a:ext uri="{FF2B5EF4-FFF2-40B4-BE49-F238E27FC236}">
              <a16:creationId xmlns:a16="http://schemas.microsoft.com/office/drawing/2014/main" id="{BAEBE075-0E33-4568-850F-059D7E07827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85" name="Kép 10">
          <a:extLst>
            <a:ext uri="{FF2B5EF4-FFF2-40B4-BE49-F238E27FC236}">
              <a16:creationId xmlns:a16="http://schemas.microsoft.com/office/drawing/2014/main" id="{D29B3994-C7ED-47D7-8DB8-D0E4E66CAE4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86" name="Kép 885">
          <a:extLst>
            <a:ext uri="{FF2B5EF4-FFF2-40B4-BE49-F238E27FC236}">
              <a16:creationId xmlns:a16="http://schemas.microsoft.com/office/drawing/2014/main" id="{08996907-79D8-482D-84A2-F8303D1E6E8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87" name="Kép 10">
          <a:extLst>
            <a:ext uri="{FF2B5EF4-FFF2-40B4-BE49-F238E27FC236}">
              <a16:creationId xmlns:a16="http://schemas.microsoft.com/office/drawing/2014/main" id="{EE1833D6-D05D-4FC0-94F8-74F25764729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13</xdr:row>
      <xdr:rowOff>581025</xdr:rowOff>
    </xdr:from>
    <xdr:ext cx="514350" cy="0"/>
    <xdr:pic>
      <xdr:nvPicPr>
        <xdr:cNvPr id="888" name="Kép 887">
          <a:extLst>
            <a:ext uri="{FF2B5EF4-FFF2-40B4-BE49-F238E27FC236}">
              <a16:creationId xmlns:a16="http://schemas.microsoft.com/office/drawing/2014/main" id="{4F3C3AB8-627B-405E-AD02-93B950C6D5E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872990" y="321278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1483178</xdr:colOff>
      <xdr:row>2</xdr:row>
      <xdr:rowOff>285750</xdr:rowOff>
    </xdr:from>
    <xdr:ext cx="596952" cy="541739"/>
    <xdr:pic>
      <xdr:nvPicPr>
        <xdr:cNvPr id="270" name="Kép 269">
          <a:extLst>
            <a:ext uri="{FF2B5EF4-FFF2-40B4-BE49-F238E27FC236}">
              <a16:creationId xmlns:a16="http://schemas.microsoft.com/office/drawing/2014/main" id="{FEDF1EB3-7863-44CD-A785-5E98C8663838}"/>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1661321" y="884464"/>
          <a:ext cx="596952" cy="541739"/>
        </a:xfrm>
        <a:prstGeom prst="rect">
          <a:avLst/>
        </a:prstGeom>
      </xdr:spPr>
    </xdr:pic>
    <xdr:clientData/>
  </xdr:oneCellAnchor>
  <xdr:twoCellAnchor>
    <xdr:from>
      <xdr:col>24</xdr:col>
      <xdr:colOff>95250</xdr:colOff>
      <xdr:row>216</xdr:row>
      <xdr:rowOff>581025</xdr:rowOff>
    </xdr:from>
    <xdr:to>
      <xdr:col>24</xdr:col>
      <xdr:colOff>609600</xdr:colOff>
      <xdr:row>216</xdr:row>
      <xdr:rowOff>581025</xdr:rowOff>
    </xdr:to>
    <xdr:pic>
      <xdr:nvPicPr>
        <xdr:cNvPr id="537" name="Kép 10">
          <a:extLst>
            <a:ext uri="{FF2B5EF4-FFF2-40B4-BE49-F238E27FC236}">
              <a16:creationId xmlns:a16="http://schemas.microsoft.com/office/drawing/2014/main" id="{59E90D03-5341-4A02-B8B2-B236EAFFFC3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216</xdr:row>
      <xdr:rowOff>581025</xdr:rowOff>
    </xdr:from>
    <xdr:to>
      <xdr:col>24</xdr:col>
      <xdr:colOff>609600</xdr:colOff>
      <xdr:row>216</xdr:row>
      <xdr:rowOff>581025</xdr:rowOff>
    </xdr:to>
    <xdr:pic>
      <xdr:nvPicPr>
        <xdr:cNvPr id="547" name="Kép 546">
          <a:extLst>
            <a:ext uri="{FF2B5EF4-FFF2-40B4-BE49-F238E27FC236}">
              <a16:creationId xmlns:a16="http://schemas.microsoft.com/office/drawing/2014/main" id="{7D7B0BE7-E890-4EDF-89AB-F13D74C0D56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216</xdr:row>
      <xdr:rowOff>581025</xdr:rowOff>
    </xdr:from>
    <xdr:ext cx="514350" cy="0"/>
    <xdr:pic>
      <xdr:nvPicPr>
        <xdr:cNvPr id="548" name="Kép 10">
          <a:extLst>
            <a:ext uri="{FF2B5EF4-FFF2-40B4-BE49-F238E27FC236}">
              <a16:creationId xmlns:a16="http://schemas.microsoft.com/office/drawing/2014/main" id="{68956207-B14A-4B72-BCAD-7E23006C6AA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604" name="Kép 603">
          <a:extLst>
            <a:ext uri="{FF2B5EF4-FFF2-40B4-BE49-F238E27FC236}">
              <a16:creationId xmlns:a16="http://schemas.microsoft.com/office/drawing/2014/main" id="{E3476358-4B4D-48E9-8656-8E1F246DFBB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605" name="Kép 10">
          <a:extLst>
            <a:ext uri="{FF2B5EF4-FFF2-40B4-BE49-F238E27FC236}">
              <a16:creationId xmlns:a16="http://schemas.microsoft.com/office/drawing/2014/main" id="{ACFB8754-0E4B-48BA-AD81-1617C40B615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770" name="Kép 769">
          <a:extLst>
            <a:ext uri="{FF2B5EF4-FFF2-40B4-BE49-F238E27FC236}">
              <a16:creationId xmlns:a16="http://schemas.microsoft.com/office/drawing/2014/main" id="{E20419D2-A809-4815-BE8A-5BDE4AD92C3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01" name="Kép 800">
          <a:extLst>
            <a:ext uri="{FF2B5EF4-FFF2-40B4-BE49-F238E27FC236}">
              <a16:creationId xmlns:a16="http://schemas.microsoft.com/office/drawing/2014/main" id="{52C98237-0D30-438D-A504-8B3D7D33350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11" name="Kép 810">
          <a:extLst>
            <a:ext uri="{FF2B5EF4-FFF2-40B4-BE49-F238E27FC236}">
              <a16:creationId xmlns:a16="http://schemas.microsoft.com/office/drawing/2014/main" id="{774CBF26-3398-4319-9E32-2F48E906CD7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13" name="Kép 10">
          <a:extLst>
            <a:ext uri="{FF2B5EF4-FFF2-40B4-BE49-F238E27FC236}">
              <a16:creationId xmlns:a16="http://schemas.microsoft.com/office/drawing/2014/main" id="{5DF3ABF3-EE7A-4FB3-AC46-72E15B3BD23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15" name="Kép 814">
          <a:extLst>
            <a:ext uri="{FF2B5EF4-FFF2-40B4-BE49-F238E27FC236}">
              <a16:creationId xmlns:a16="http://schemas.microsoft.com/office/drawing/2014/main" id="{E14311B4-D926-455E-8D0B-5323AD11534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16" name="Kép 10">
          <a:extLst>
            <a:ext uri="{FF2B5EF4-FFF2-40B4-BE49-F238E27FC236}">
              <a16:creationId xmlns:a16="http://schemas.microsoft.com/office/drawing/2014/main" id="{0390952E-BA88-406B-807C-6D7E5BE2E92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17" name="Kép 816">
          <a:extLst>
            <a:ext uri="{FF2B5EF4-FFF2-40B4-BE49-F238E27FC236}">
              <a16:creationId xmlns:a16="http://schemas.microsoft.com/office/drawing/2014/main" id="{5E007C7A-605A-467C-978D-7A8DD2A3536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18" name="Kép 10">
          <a:extLst>
            <a:ext uri="{FF2B5EF4-FFF2-40B4-BE49-F238E27FC236}">
              <a16:creationId xmlns:a16="http://schemas.microsoft.com/office/drawing/2014/main" id="{694F9028-7FE0-4F13-BD41-09D67BBB905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19" name="Kép 818">
          <a:extLst>
            <a:ext uri="{FF2B5EF4-FFF2-40B4-BE49-F238E27FC236}">
              <a16:creationId xmlns:a16="http://schemas.microsoft.com/office/drawing/2014/main" id="{257CC8F9-F504-4A9C-8F16-E5CE39EFF62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24</xdr:col>
      <xdr:colOff>95250</xdr:colOff>
      <xdr:row>216</xdr:row>
      <xdr:rowOff>581025</xdr:rowOff>
    </xdr:from>
    <xdr:to>
      <xdr:col>24</xdr:col>
      <xdr:colOff>609600</xdr:colOff>
      <xdr:row>216</xdr:row>
      <xdr:rowOff>581025</xdr:rowOff>
    </xdr:to>
    <xdr:pic>
      <xdr:nvPicPr>
        <xdr:cNvPr id="820" name="Kép 10">
          <a:extLst>
            <a:ext uri="{FF2B5EF4-FFF2-40B4-BE49-F238E27FC236}">
              <a16:creationId xmlns:a16="http://schemas.microsoft.com/office/drawing/2014/main" id="{D883078A-1DDD-4B27-98F1-9E8F4127ADE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216</xdr:row>
      <xdr:rowOff>581025</xdr:rowOff>
    </xdr:from>
    <xdr:to>
      <xdr:col>24</xdr:col>
      <xdr:colOff>609600</xdr:colOff>
      <xdr:row>216</xdr:row>
      <xdr:rowOff>581025</xdr:rowOff>
    </xdr:to>
    <xdr:pic>
      <xdr:nvPicPr>
        <xdr:cNvPr id="821" name="Kép 820">
          <a:extLst>
            <a:ext uri="{FF2B5EF4-FFF2-40B4-BE49-F238E27FC236}">
              <a16:creationId xmlns:a16="http://schemas.microsoft.com/office/drawing/2014/main" id="{3D5F5389-39C0-4A7D-A663-C4D4A9962DA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216</xdr:row>
      <xdr:rowOff>581025</xdr:rowOff>
    </xdr:from>
    <xdr:ext cx="514350" cy="0"/>
    <xdr:pic>
      <xdr:nvPicPr>
        <xdr:cNvPr id="822" name="Kép 10">
          <a:extLst>
            <a:ext uri="{FF2B5EF4-FFF2-40B4-BE49-F238E27FC236}">
              <a16:creationId xmlns:a16="http://schemas.microsoft.com/office/drawing/2014/main" id="{6ACB3A00-0318-49BF-BC54-04D59D5CE7B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23" name="Kép 822">
          <a:extLst>
            <a:ext uri="{FF2B5EF4-FFF2-40B4-BE49-F238E27FC236}">
              <a16:creationId xmlns:a16="http://schemas.microsoft.com/office/drawing/2014/main" id="{2EC5C503-1B39-41E7-896A-40437CF8EB7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29" name="Kép 10">
          <a:extLst>
            <a:ext uri="{FF2B5EF4-FFF2-40B4-BE49-F238E27FC236}">
              <a16:creationId xmlns:a16="http://schemas.microsoft.com/office/drawing/2014/main" id="{CB27B6B8-86F5-4881-8E16-C4C75439A3A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30" name="Kép 829">
          <a:extLst>
            <a:ext uri="{FF2B5EF4-FFF2-40B4-BE49-F238E27FC236}">
              <a16:creationId xmlns:a16="http://schemas.microsoft.com/office/drawing/2014/main" id="{1B6A77A3-1BD5-4924-AF85-6CFFD1319F2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31" name="Kép 10">
          <a:extLst>
            <a:ext uri="{FF2B5EF4-FFF2-40B4-BE49-F238E27FC236}">
              <a16:creationId xmlns:a16="http://schemas.microsoft.com/office/drawing/2014/main" id="{5F373D9D-1130-42D3-BB3E-F3A930D7D59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32" name="Kép 831">
          <a:extLst>
            <a:ext uri="{FF2B5EF4-FFF2-40B4-BE49-F238E27FC236}">
              <a16:creationId xmlns:a16="http://schemas.microsoft.com/office/drawing/2014/main" id="{91B45843-39A7-4945-98F3-94D14A65F90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33" name="Kép 10">
          <a:extLst>
            <a:ext uri="{FF2B5EF4-FFF2-40B4-BE49-F238E27FC236}">
              <a16:creationId xmlns:a16="http://schemas.microsoft.com/office/drawing/2014/main" id="{DD9DF9D5-7BE3-4021-A88F-D468C524B24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34" name="Kép 833">
          <a:extLst>
            <a:ext uri="{FF2B5EF4-FFF2-40B4-BE49-F238E27FC236}">
              <a16:creationId xmlns:a16="http://schemas.microsoft.com/office/drawing/2014/main" id="{72427795-FD60-459C-899C-D9F9E5DE6CA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35" name="Kép 10">
          <a:extLst>
            <a:ext uri="{FF2B5EF4-FFF2-40B4-BE49-F238E27FC236}">
              <a16:creationId xmlns:a16="http://schemas.microsoft.com/office/drawing/2014/main" id="{CBF0E9A4-6C68-4C6D-AB14-755BA0A053E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36" name="Kép 835">
          <a:extLst>
            <a:ext uri="{FF2B5EF4-FFF2-40B4-BE49-F238E27FC236}">
              <a16:creationId xmlns:a16="http://schemas.microsoft.com/office/drawing/2014/main" id="{88C320A8-544F-4DEB-A5D8-BDB2D9B59B8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37" name="Kép 10">
          <a:extLst>
            <a:ext uri="{FF2B5EF4-FFF2-40B4-BE49-F238E27FC236}">
              <a16:creationId xmlns:a16="http://schemas.microsoft.com/office/drawing/2014/main" id="{5F0CB6F7-0082-47D1-8EDF-F9F2992D053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216</xdr:row>
      <xdr:rowOff>581025</xdr:rowOff>
    </xdr:from>
    <xdr:ext cx="514350" cy="0"/>
    <xdr:pic>
      <xdr:nvPicPr>
        <xdr:cNvPr id="838" name="Kép 837">
          <a:extLst>
            <a:ext uri="{FF2B5EF4-FFF2-40B4-BE49-F238E27FC236}">
              <a16:creationId xmlns:a16="http://schemas.microsoft.com/office/drawing/2014/main" id="{9AF68873-E696-45F3-B42C-A8494D5694E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73393" y="6649221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233</xdr:row>
      <xdr:rowOff>581025</xdr:rowOff>
    </xdr:from>
    <xdr:to>
      <xdr:col>8</xdr:col>
      <xdr:colOff>609600</xdr:colOff>
      <xdr:row>233</xdr:row>
      <xdr:rowOff>581025</xdr:rowOff>
    </xdr:to>
    <xdr:pic>
      <xdr:nvPicPr>
        <xdr:cNvPr id="196" name="Kép 10">
          <a:extLst>
            <a:ext uri="{FF2B5EF4-FFF2-40B4-BE49-F238E27FC236}">
              <a16:creationId xmlns:a16="http://schemas.microsoft.com/office/drawing/2014/main" id="{CDE2873C-5335-4217-A180-7B7DA42F189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233</xdr:row>
      <xdr:rowOff>581025</xdr:rowOff>
    </xdr:from>
    <xdr:to>
      <xdr:col>8</xdr:col>
      <xdr:colOff>609600</xdr:colOff>
      <xdr:row>233</xdr:row>
      <xdr:rowOff>581025</xdr:rowOff>
    </xdr:to>
    <xdr:pic>
      <xdr:nvPicPr>
        <xdr:cNvPr id="327" name="Kép 326">
          <a:extLst>
            <a:ext uri="{FF2B5EF4-FFF2-40B4-BE49-F238E27FC236}">
              <a16:creationId xmlns:a16="http://schemas.microsoft.com/office/drawing/2014/main" id="{C0C3B8D5-D514-4E28-8765-FF417410B6C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233</xdr:row>
      <xdr:rowOff>581025</xdr:rowOff>
    </xdr:from>
    <xdr:ext cx="514350" cy="0"/>
    <xdr:pic>
      <xdr:nvPicPr>
        <xdr:cNvPr id="328" name="Kép 10">
          <a:extLst>
            <a:ext uri="{FF2B5EF4-FFF2-40B4-BE49-F238E27FC236}">
              <a16:creationId xmlns:a16="http://schemas.microsoft.com/office/drawing/2014/main" id="{F27AE848-C458-40BB-AD62-81CFC0CA6E7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482" name="Kép 481">
          <a:extLst>
            <a:ext uri="{FF2B5EF4-FFF2-40B4-BE49-F238E27FC236}">
              <a16:creationId xmlns:a16="http://schemas.microsoft.com/office/drawing/2014/main" id="{D8F1E4AA-18AC-4A2A-8529-5DA0A33CE27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483" name="Kép 10">
          <a:extLst>
            <a:ext uri="{FF2B5EF4-FFF2-40B4-BE49-F238E27FC236}">
              <a16:creationId xmlns:a16="http://schemas.microsoft.com/office/drawing/2014/main" id="{919960DD-3F2B-47F8-8254-1EEF0E09372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484" name="Kép 483">
          <a:extLst>
            <a:ext uri="{FF2B5EF4-FFF2-40B4-BE49-F238E27FC236}">
              <a16:creationId xmlns:a16="http://schemas.microsoft.com/office/drawing/2014/main" id="{789D1537-2D43-40A1-AEF0-207889B180A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485" name="Kép 484">
          <a:extLst>
            <a:ext uri="{FF2B5EF4-FFF2-40B4-BE49-F238E27FC236}">
              <a16:creationId xmlns:a16="http://schemas.microsoft.com/office/drawing/2014/main" id="{C409BF6F-B6C9-4118-9E15-FF373416CE9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505" name="Kép 504">
          <a:extLst>
            <a:ext uri="{FF2B5EF4-FFF2-40B4-BE49-F238E27FC236}">
              <a16:creationId xmlns:a16="http://schemas.microsoft.com/office/drawing/2014/main" id="{EF80BBDC-154F-466D-BCE7-E8345A8CB9E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506" name="Kép 10">
          <a:extLst>
            <a:ext uri="{FF2B5EF4-FFF2-40B4-BE49-F238E27FC236}">
              <a16:creationId xmlns:a16="http://schemas.microsoft.com/office/drawing/2014/main" id="{BBBBF4DE-04F7-4F39-AF38-DE0BF7100A4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507" name="Kép 506">
          <a:extLst>
            <a:ext uri="{FF2B5EF4-FFF2-40B4-BE49-F238E27FC236}">
              <a16:creationId xmlns:a16="http://schemas.microsoft.com/office/drawing/2014/main" id="{E0A8A2DD-B844-4CEE-8105-689B0466A74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513" name="Kép 10">
          <a:extLst>
            <a:ext uri="{FF2B5EF4-FFF2-40B4-BE49-F238E27FC236}">
              <a16:creationId xmlns:a16="http://schemas.microsoft.com/office/drawing/2014/main" id="{E1729F4D-5FA8-4123-A337-B53EBEDC06C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850" name="Kép 849">
          <a:extLst>
            <a:ext uri="{FF2B5EF4-FFF2-40B4-BE49-F238E27FC236}">
              <a16:creationId xmlns:a16="http://schemas.microsoft.com/office/drawing/2014/main" id="{02AEA0FF-FE42-493B-B22C-4AF2783A6CD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851" name="Kép 10">
          <a:extLst>
            <a:ext uri="{FF2B5EF4-FFF2-40B4-BE49-F238E27FC236}">
              <a16:creationId xmlns:a16="http://schemas.microsoft.com/office/drawing/2014/main" id="{5B308364-9A07-419D-A4A0-DE959F94A52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852" name="Kép 851">
          <a:extLst>
            <a:ext uri="{FF2B5EF4-FFF2-40B4-BE49-F238E27FC236}">
              <a16:creationId xmlns:a16="http://schemas.microsoft.com/office/drawing/2014/main" id="{E9ACEA3A-AF48-4ADD-A3BF-246545C14B0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233</xdr:row>
      <xdr:rowOff>581025</xdr:rowOff>
    </xdr:from>
    <xdr:to>
      <xdr:col>8</xdr:col>
      <xdr:colOff>609600</xdr:colOff>
      <xdr:row>233</xdr:row>
      <xdr:rowOff>581025</xdr:rowOff>
    </xdr:to>
    <xdr:pic>
      <xdr:nvPicPr>
        <xdr:cNvPr id="853" name="Kép 10">
          <a:extLst>
            <a:ext uri="{FF2B5EF4-FFF2-40B4-BE49-F238E27FC236}">
              <a16:creationId xmlns:a16="http://schemas.microsoft.com/office/drawing/2014/main" id="{760EC62E-0EA9-433B-B394-0ED4E452B45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233</xdr:row>
      <xdr:rowOff>581025</xdr:rowOff>
    </xdr:from>
    <xdr:to>
      <xdr:col>8</xdr:col>
      <xdr:colOff>609600</xdr:colOff>
      <xdr:row>233</xdr:row>
      <xdr:rowOff>581025</xdr:rowOff>
    </xdr:to>
    <xdr:pic>
      <xdr:nvPicPr>
        <xdr:cNvPr id="854" name="Kép 853">
          <a:extLst>
            <a:ext uri="{FF2B5EF4-FFF2-40B4-BE49-F238E27FC236}">
              <a16:creationId xmlns:a16="http://schemas.microsoft.com/office/drawing/2014/main" id="{CD536DC9-10EA-49BA-AA51-103EEF6C870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233</xdr:row>
      <xdr:rowOff>581025</xdr:rowOff>
    </xdr:from>
    <xdr:ext cx="514350" cy="0"/>
    <xdr:pic>
      <xdr:nvPicPr>
        <xdr:cNvPr id="855" name="Kép 10">
          <a:extLst>
            <a:ext uri="{FF2B5EF4-FFF2-40B4-BE49-F238E27FC236}">
              <a16:creationId xmlns:a16="http://schemas.microsoft.com/office/drawing/2014/main" id="{433181F8-7CD2-43ED-A380-D991B43FA26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856" name="Kép 855">
          <a:extLst>
            <a:ext uri="{FF2B5EF4-FFF2-40B4-BE49-F238E27FC236}">
              <a16:creationId xmlns:a16="http://schemas.microsoft.com/office/drawing/2014/main" id="{00106563-90E2-49AD-8F1A-E4507DDE6E5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857" name="Kép 10">
          <a:extLst>
            <a:ext uri="{FF2B5EF4-FFF2-40B4-BE49-F238E27FC236}">
              <a16:creationId xmlns:a16="http://schemas.microsoft.com/office/drawing/2014/main" id="{026FDC9F-DC4D-4EAF-BEE8-1FFFB7C5FC2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858" name="Kép 857">
          <a:extLst>
            <a:ext uri="{FF2B5EF4-FFF2-40B4-BE49-F238E27FC236}">
              <a16:creationId xmlns:a16="http://schemas.microsoft.com/office/drawing/2014/main" id="{CE4E3841-A259-4048-9007-87292C6FCCF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859" name="Kép 10">
          <a:extLst>
            <a:ext uri="{FF2B5EF4-FFF2-40B4-BE49-F238E27FC236}">
              <a16:creationId xmlns:a16="http://schemas.microsoft.com/office/drawing/2014/main" id="{17153796-F9C3-451B-949D-9D7E36AA502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860" name="Kép 859">
          <a:extLst>
            <a:ext uri="{FF2B5EF4-FFF2-40B4-BE49-F238E27FC236}">
              <a16:creationId xmlns:a16="http://schemas.microsoft.com/office/drawing/2014/main" id="{BCC7CAE4-02BE-4D89-A0B1-99F9AB255B4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889" name="Kép 10">
          <a:extLst>
            <a:ext uri="{FF2B5EF4-FFF2-40B4-BE49-F238E27FC236}">
              <a16:creationId xmlns:a16="http://schemas.microsoft.com/office/drawing/2014/main" id="{08A0A22B-1BA8-4DF5-9E27-AC1400B2E89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890" name="Kép 889">
          <a:extLst>
            <a:ext uri="{FF2B5EF4-FFF2-40B4-BE49-F238E27FC236}">
              <a16:creationId xmlns:a16="http://schemas.microsoft.com/office/drawing/2014/main" id="{09DCD44F-A79C-4DB3-ADE1-C85380FC422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891" name="Kép 10">
          <a:extLst>
            <a:ext uri="{FF2B5EF4-FFF2-40B4-BE49-F238E27FC236}">
              <a16:creationId xmlns:a16="http://schemas.microsoft.com/office/drawing/2014/main" id="{E3288BD9-28CB-4924-8075-37704D7D515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892" name="Kép 891">
          <a:extLst>
            <a:ext uri="{FF2B5EF4-FFF2-40B4-BE49-F238E27FC236}">
              <a16:creationId xmlns:a16="http://schemas.microsoft.com/office/drawing/2014/main" id="{EC78241E-FFDF-4532-96B4-42F39EE8CB2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233</xdr:row>
      <xdr:rowOff>581025</xdr:rowOff>
    </xdr:from>
    <xdr:ext cx="514350" cy="0"/>
    <xdr:pic>
      <xdr:nvPicPr>
        <xdr:cNvPr id="893" name="Kép 10">
          <a:extLst>
            <a:ext uri="{FF2B5EF4-FFF2-40B4-BE49-F238E27FC236}">
              <a16:creationId xmlns:a16="http://schemas.microsoft.com/office/drawing/2014/main" id="{6CED27A0-8EFE-46F4-A6A3-468B3B98F2A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66429188"/>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125</xdr:row>
      <xdr:rowOff>581025</xdr:rowOff>
    </xdr:from>
    <xdr:ext cx="514350" cy="0"/>
    <xdr:pic>
      <xdr:nvPicPr>
        <xdr:cNvPr id="897" name="Kép 10">
          <a:extLst>
            <a:ext uri="{FF2B5EF4-FFF2-40B4-BE49-F238E27FC236}">
              <a16:creationId xmlns:a16="http://schemas.microsoft.com/office/drawing/2014/main" id="{5909B33C-E57C-4792-9544-7AF95CCB820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348618" y="3325344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125</xdr:row>
      <xdr:rowOff>581025</xdr:rowOff>
    </xdr:from>
    <xdr:ext cx="514350" cy="0"/>
    <xdr:pic>
      <xdr:nvPicPr>
        <xdr:cNvPr id="898" name="Kép 897">
          <a:extLst>
            <a:ext uri="{FF2B5EF4-FFF2-40B4-BE49-F238E27FC236}">
              <a16:creationId xmlns:a16="http://schemas.microsoft.com/office/drawing/2014/main" id="{AA72DB0E-1B6B-4D1E-813A-D5769E6DFD6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348618" y="3325344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35379</xdr:colOff>
      <xdr:row>119</xdr:row>
      <xdr:rowOff>88681</xdr:rowOff>
    </xdr:from>
    <xdr:ext cx="2060122" cy="1562712"/>
    <xdr:pic>
      <xdr:nvPicPr>
        <xdr:cNvPr id="899" name="Kép 898" descr="Rubico BR 102.jpg">
          <a:extLst>
            <a:ext uri="{FF2B5EF4-FFF2-40B4-BE49-F238E27FC236}">
              <a16:creationId xmlns:a16="http://schemas.microsoft.com/office/drawing/2014/main" id="{8718AFEA-0C22-4B73-90C3-509EC8F7E9CE}"/>
            </a:ext>
          </a:extLst>
        </xdr:cNvPr>
        <xdr:cNvPicPr>
          <a:picLocks noChangeAspect="1" noChangeArrowheads="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l="6834" t="20000" r="5334" b="14333"/>
        <a:stretch/>
      </xdr:blipFill>
      <xdr:spPr bwMode="auto">
        <a:xfrm>
          <a:off x="15288747" y="31798576"/>
          <a:ext cx="2060122" cy="15627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24</xdr:col>
      <xdr:colOff>95250</xdr:colOff>
      <xdr:row>109</xdr:row>
      <xdr:rowOff>581025</xdr:rowOff>
    </xdr:from>
    <xdr:ext cx="514350" cy="0"/>
    <xdr:pic>
      <xdr:nvPicPr>
        <xdr:cNvPr id="913" name="Kép 10">
          <a:extLst>
            <a:ext uri="{FF2B5EF4-FFF2-40B4-BE49-F238E27FC236}">
              <a16:creationId xmlns:a16="http://schemas.microsoft.com/office/drawing/2014/main" id="{A3EF64C3-1C12-4422-8969-F030FC27B5C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3325344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109</xdr:row>
      <xdr:rowOff>581025</xdr:rowOff>
    </xdr:from>
    <xdr:ext cx="514350" cy="0"/>
    <xdr:pic>
      <xdr:nvPicPr>
        <xdr:cNvPr id="914" name="Kép 913">
          <a:extLst>
            <a:ext uri="{FF2B5EF4-FFF2-40B4-BE49-F238E27FC236}">
              <a16:creationId xmlns:a16="http://schemas.microsoft.com/office/drawing/2014/main" id="{3057DAEA-69F6-457C-AAA6-26E8512CCB8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268618" y="3325344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71439</xdr:colOff>
      <xdr:row>102</xdr:row>
      <xdr:rowOff>204105</xdr:rowOff>
    </xdr:from>
    <xdr:ext cx="2010453" cy="1705498"/>
    <xdr:pic>
      <xdr:nvPicPr>
        <xdr:cNvPr id="915" name="Kép 914" descr="Rubico BR 100.jpg">
          <a:extLst>
            <a:ext uri="{FF2B5EF4-FFF2-40B4-BE49-F238E27FC236}">
              <a16:creationId xmlns:a16="http://schemas.microsoft.com/office/drawing/2014/main" id="{F7714266-F958-441D-AFF6-C1308B0367AF}"/>
            </a:ext>
          </a:extLst>
        </xdr:cNvPr>
        <xdr:cNvPicPr>
          <a:picLocks noChangeAspect="1" noChangeArrowheads="1"/>
        </xdr:cNvPicPr>
      </xdr:nvPicPr>
      <xdr:blipFill rotWithShape="1">
        <a:blip xmlns:r="http://schemas.openxmlformats.org/officeDocument/2006/relationships" r:embed="rId48">
          <a:extLst>
            <a:ext uri="{28A0092B-C50C-407E-A947-70E740481C1C}">
              <a14:useLocalDpi xmlns:a14="http://schemas.microsoft.com/office/drawing/2010/main" val="0"/>
            </a:ext>
          </a:extLst>
        </a:blip>
        <a:srcRect l="14961" t="21874" r="13559" b="17975"/>
        <a:stretch/>
      </xdr:blipFill>
      <xdr:spPr bwMode="auto">
        <a:xfrm>
          <a:off x="10244807" y="31660000"/>
          <a:ext cx="2010453" cy="170549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16</xdr:col>
      <xdr:colOff>95250</xdr:colOff>
      <xdr:row>109</xdr:row>
      <xdr:rowOff>581025</xdr:rowOff>
    </xdr:from>
    <xdr:to>
      <xdr:col>16</xdr:col>
      <xdr:colOff>609600</xdr:colOff>
      <xdr:row>109</xdr:row>
      <xdr:rowOff>581025</xdr:rowOff>
    </xdr:to>
    <xdr:pic>
      <xdr:nvPicPr>
        <xdr:cNvPr id="916" name="Kép 10">
          <a:extLst>
            <a:ext uri="{FF2B5EF4-FFF2-40B4-BE49-F238E27FC236}">
              <a16:creationId xmlns:a16="http://schemas.microsoft.com/office/drawing/2014/main" id="{C004903E-CDB1-42D9-AF66-CFF67E31F59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215355" y="3325344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109</xdr:row>
      <xdr:rowOff>581025</xdr:rowOff>
    </xdr:from>
    <xdr:to>
      <xdr:col>16</xdr:col>
      <xdr:colOff>609600</xdr:colOff>
      <xdr:row>109</xdr:row>
      <xdr:rowOff>581025</xdr:rowOff>
    </xdr:to>
    <xdr:pic>
      <xdr:nvPicPr>
        <xdr:cNvPr id="917" name="Kép 916">
          <a:extLst>
            <a:ext uri="{FF2B5EF4-FFF2-40B4-BE49-F238E27FC236}">
              <a16:creationId xmlns:a16="http://schemas.microsoft.com/office/drawing/2014/main" id="{F6BC3C0E-62DA-45C9-9AA9-AB3D79154DD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215355" y="3325344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109</xdr:row>
      <xdr:rowOff>581025</xdr:rowOff>
    </xdr:from>
    <xdr:ext cx="514350" cy="0"/>
    <xdr:pic>
      <xdr:nvPicPr>
        <xdr:cNvPr id="918" name="Kép 10">
          <a:extLst>
            <a:ext uri="{FF2B5EF4-FFF2-40B4-BE49-F238E27FC236}">
              <a16:creationId xmlns:a16="http://schemas.microsoft.com/office/drawing/2014/main" id="{15F02266-37B8-4404-B856-7E9A94D5A15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215355" y="3325344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109</xdr:row>
      <xdr:rowOff>581025</xdr:rowOff>
    </xdr:from>
    <xdr:ext cx="514350" cy="0"/>
    <xdr:pic>
      <xdr:nvPicPr>
        <xdr:cNvPr id="919" name="Kép 918">
          <a:extLst>
            <a:ext uri="{FF2B5EF4-FFF2-40B4-BE49-F238E27FC236}">
              <a16:creationId xmlns:a16="http://schemas.microsoft.com/office/drawing/2014/main" id="{FCF9BAE2-523D-4091-BB68-3612DFB00B5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215355" y="3325344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49929</xdr:colOff>
      <xdr:row>103</xdr:row>
      <xdr:rowOff>108857</xdr:rowOff>
    </xdr:from>
    <xdr:ext cx="2023444" cy="1652019"/>
    <xdr:pic>
      <xdr:nvPicPr>
        <xdr:cNvPr id="920" name="Kép 919" descr="Rubico 102.jpg">
          <a:extLst>
            <a:ext uri="{FF2B5EF4-FFF2-40B4-BE49-F238E27FC236}">
              <a16:creationId xmlns:a16="http://schemas.microsoft.com/office/drawing/2014/main" id="{E2227584-704D-4A06-8A5B-4A20563D6C0E}"/>
            </a:ext>
          </a:extLst>
        </xdr:cNvPr>
        <xdr:cNvPicPr>
          <a:picLocks noChangeAspect="1" noChangeArrowheads="1"/>
        </xdr:cNvPicPr>
      </xdr:nvPicPr>
      <xdr:blipFill rotWithShape="1">
        <a:blip xmlns:r="http://schemas.openxmlformats.org/officeDocument/2006/relationships" r:embed="rId49">
          <a:extLst>
            <a:ext uri="{28A0092B-C50C-407E-A947-70E740481C1C}">
              <a14:useLocalDpi xmlns:a14="http://schemas.microsoft.com/office/drawing/2010/main" val="0"/>
            </a:ext>
          </a:extLst>
        </a:blip>
        <a:srcRect l="10205" t="19972" r="10117" b="15997"/>
        <a:stretch/>
      </xdr:blipFill>
      <xdr:spPr bwMode="auto">
        <a:xfrm>
          <a:off x="5170034" y="31818752"/>
          <a:ext cx="2023444" cy="165201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8</xdr:col>
      <xdr:colOff>95250</xdr:colOff>
      <xdr:row>109</xdr:row>
      <xdr:rowOff>581025</xdr:rowOff>
    </xdr:from>
    <xdr:to>
      <xdr:col>8</xdr:col>
      <xdr:colOff>609600</xdr:colOff>
      <xdr:row>109</xdr:row>
      <xdr:rowOff>581025</xdr:rowOff>
    </xdr:to>
    <xdr:pic>
      <xdr:nvPicPr>
        <xdr:cNvPr id="921" name="Kép 10">
          <a:extLst>
            <a:ext uri="{FF2B5EF4-FFF2-40B4-BE49-F238E27FC236}">
              <a16:creationId xmlns:a16="http://schemas.microsoft.com/office/drawing/2014/main" id="{CAFEA2A4-A244-454F-848C-B01B62D3359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325344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109</xdr:row>
      <xdr:rowOff>581025</xdr:rowOff>
    </xdr:from>
    <xdr:to>
      <xdr:col>8</xdr:col>
      <xdr:colOff>609600</xdr:colOff>
      <xdr:row>109</xdr:row>
      <xdr:rowOff>581025</xdr:rowOff>
    </xdr:to>
    <xdr:pic>
      <xdr:nvPicPr>
        <xdr:cNvPr id="922" name="Kép 921">
          <a:extLst>
            <a:ext uri="{FF2B5EF4-FFF2-40B4-BE49-F238E27FC236}">
              <a16:creationId xmlns:a16="http://schemas.microsoft.com/office/drawing/2014/main" id="{66215D38-B329-4D72-903F-8550322156D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325344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109</xdr:row>
      <xdr:rowOff>581025</xdr:rowOff>
    </xdr:from>
    <xdr:ext cx="514350" cy="0"/>
    <xdr:pic>
      <xdr:nvPicPr>
        <xdr:cNvPr id="923" name="Kép 10">
          <a:extLst>
            <a:ext uri="{FF2B5EF4-FFF2-40B4-BE49-F238E27FC236}">
              <a16:creationId xmlns:a16="http://schemas.microsoft.com/office/drawing/2014/main" id="{BF8E55C7-EADF-4624-BA3F-919ADA37F4A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325344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109</xdr:row>
      <xdr:rowOff>581025</xdr:rowOff>
    </xdr:from>
    <xdr:ext cx="514350" cy="0"/>
    <xdr:pic>
      <xdr:nvPicPr>
        <xdr:cNvPr id="924" name="Kép 923">
          <a:extLst>
            <a:ext uri="{FF2B5EF4-FFF2-40B4-BE49-F238E27FC236}">
              <a16:creationId xmlns:a16="http://schemas.microsoft.com/office/drawing/2014/main" id="{0E358245-0172-45B1-ACA7-4BD362DD5F3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325344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270905</xdr:colOff>
      <xdr:row>103</xdr:row>
      <xdr:rowOff>149678</xdr:rowOff>
    </xdr:from>
    <xdr:ext cx="1585837" cy="1675884"/>
    <xdr:pic>
      <xdr:nvPicPr>
        <xdr:cNvPr id="925" name="Kép 924" descr="Rubico 100.jpg">
          <a:extLst>
            <a:ext uri="{FF2B5EF4-FFF2-40B4-BE49-F238E27FC236}">
              <a16:creationId xmlns:a16="http://schemas.microsoft.com/office/drawing/2014/main" id="{1F1BD3D5-C5F3-4DA5-B534-638EED0EEA3B}"/>
            </a:ext>
          </a:extLst>
        </xdr:cNvPr>
        <xdr:cNvPicPr>
          <a:picLocks noChangeAspect="1" noChangeArrowheads="1"/>
        </xdr:cNvPicPr>
      </xdr:nvPicPr>
      <xdr:blipFill rotWithShape="1">
        <a:blip xmlns:r="http://schemas.openxmlformats.org/officeDocument/2006/relationships" r:embed="rId50">
          <a:extLst>
            <a:ext uri="{28A0092B-C50C-407E-A947-70E740481C1C}">
              <a14:useLocalDpi xmlns:a14="http://schemas.microsoft.com/office/drawing/2010/main" val="0"/>
            </a:ext>
          </a:extLst>
        </a:blip>
        <a:srcRect l="22911" t="22117" r="20968" b="19458"/>
        <a:stretch/>
      </xdr:blipFill>
      <xdr:spPr bwMode="auto">
        <a:xfrm>
          <a:off x="270905" y="31859573"/>
          <a:ext cx="1585837" cy="167588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273325</xdr:colOff>
      <xdr:row>109</xdr:row>
      <xdr:rowOff>1673087</xdr:rowOff>
    </xdr:from>
    <xdr:ext cx="872564" cy="268464"/>
    <xdr:pic>
      <xdr:nvPicPr>
        <xdr:cNvPr id="927" name="Kép 926">
          <a:extLst>
            <a:ext uri="{FF2B5EF4-FFF2-40B4-BE49-F238E27FC236}">
              <a16:creationId xmlns:a16="http://schemas.microsoft.com/office/drawing/2014/main" id="{849BAF89-2E42-4F1F-8BD7-4F649224F7E5}"/>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3679465" y="41609507"/>
          <a:ext cx="872564" cy="268464"/>
        </a:xfrm>
        <a:prstGeom prst="rect">
          <a:avLst/>
        </a:prstGeom>
      </xdr:spPr>
    </xdr:pic>
    <xdr:clientData/>
  </xdr:oneCellAnchor>
  <xdr:twoCellAnchor editAs="oneCell">
    <xdr:from>
      <xdr:col>0</xdr:col>
      <xdr:colOff>280737</xdr:colOff>
      <xdr:row>104</xdr:row>
      <xdr:rowOff>133683</xdr:rowOff>
    </xdr:from>
    <xdr:to>
      <xdr:col>0</xdr:col>
      <xdr:colOff>1906305</xdr:colOff>
      <xdr:row>109</xdr:row>
      <xdr:rowOff>1642567</xdr:rowOff>
    </xdr:to>
    <xdr:pic>
      <xdr:nvPicPr>
        <xdr:cNvPr id="928" name="Kép 927">
          <a:extLst>
            <a:ext uri="{FF2B5EF4-FFF2-40B4-BE49-F238E27FC236}">
              <a16:creationId xmlns:a16="http://schemas.microsoft.com/office/drawing/2014/main" id="{4E39563B-E6DE-4E71-A687-AA37BFC36086}"/>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80737" y="32003999"/>
          <a:ext cx="1625568" cy="23167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33422</xdr:colOff>
      <xdr:row>267</xdr:row>
      <xdr:rowOff>544763</xdr:rowOff>
    </xdr:from>
    <xdr:ext cx="1985450" cy="1811471"/>
    <xdr:pic>
      <xdr:nvPicPr>
        <xdr:cNvPr id="929" name="Kép 928">
          <a:extLst>
            <a:ext uri="{FF2B5EF4-FFF2-40B4-BE49-F238E27FC236}">
              <a16:creationId xmlns:a16="http://schemas.microsoft.com/office/drawing/2014/main" id="{9C174A56-1F21-4FD1-9185-AEBCD25A1E77}"/>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33422" y="74137921"/>
          <a:ext cx="1985450" cy="1811471"/>
        </a:xfrm>
        <a:prstGeom prst="rect">
          <a:avLst/>
        </a:prstGeom>
      </xdr:spPr>
    </xdr:pic>
    <xdr:clientData/>
  </xdr:oneCellAnchor>
  <xdr:oneCellAnchor>
    <xdr:from>
      <xdr:col>5</xdr:col>
      <xdr:colOff>83552</xdr:colOff>
      <xdr:row>77</xdr:row>
      <xdr:rowOff>1654342</xdr:rowOff>
    </xdr:from>
    <xdr:ext cx="876781" cy="271924"/>
    <xdr:pic>
      <xdr:nvPicPr>
        <xdr:cNvPr id="938" name="Kép 937">
          <a:extLst>
            <a:ext uri="{FF2B5EF4-FFF2-40B4-BE49-F238E27FC236}">
              <a16:creationId xmlns:a16="http://schemas.microsoft.com/office/drawing/2014/main" id="{B15EB007-5597-4E2D-BDEF-AD9CFB6CDED9}"/>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3826710" y="24547763"/>
          <a:ext cx="876781" cy="271924"/>
        </a:xfrm>
        <a:prstGeom prst="rect">
          <a:avLst/>
        </a:prstGeom>
      </xdr:spPr>
    </xdr:pic>
    <xdr:clientData/>
  </xdr:oneCellAnchor>
  <xdr:oneCellAnchor>
    <xdr:from>
      <xdr:col>0</xdr:col>
      <xdr:colOff>0</xdr:colOff>
      <xdr:row>77</xdr:row>
      <xdr:rowOff>453297</xdr:rowOff>
    </xdr:from>
    <xdr:ext cx="2031239" cy="658600"/>
    <xdr:pic>
      <xdr:nvPicPr>
        <xdr:cNvPr id="939" name="Kép 938">
          <a:extLst>
            <a:ext uri="{FF2B5EF4-FFF2-40B4-BE49-F238E27FC236}">
              <a16:creationId xmlns:a16="http://schemas.microsoft.com/office/drawing/2014/main" id="{10C4FA43-D226-4DC4-B841-B297C58108AE}"/>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0" y="23346718"/>
          <a:ext cx="2031239" cy="658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99965</xdr:colOff>
      <xdr:row>69</xdr:row>
      <xdr:rowOff>200527</xdr:rowOff>
    </xdr:from>
    <xdr:ext cx="1990395" cy="762527"/>
    <xdr:pic>
      <xdr:nvPicPr>
        <xdr:cNvPr id="940" name="Kép 939">
          <a:extLst>
            <a:ext uri="{FF2B5EF4-FFF2-40B4-BE49-F238E27FC236}">
              <a16:creationId xmlns:a16="http://schemas.microsoft.com/office/drawing/2014/main" id="{1146E09D-C46B-4CAD-BB14-D4961AAFC90E}"/>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99965" y="21590001"/>
          <a:ext cx="1990395" cy="7625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14568</xdr:colOff>
      <xdr:row>73</xdr:row>
      <xdr:rowOff>41143</xdr:rowOff>
    </xdr:from>
    <xdr:ext cx="1040238" cy="803945"/>
    <xdr:pic>
      <xdr:nvPicPr>
        <xdr:cNvPr id="941" name="Kép 940">
          <a:extLst>
            <a:ext uri="{FF2B5EF4-FFF2-40B4-BE49-F238E27FC236}">
              <a16:creationId xmlns:a16="http://schemas.microsoft.com/office/drawing/2014/main" id="{A5B5DD61-4589-4909-9A1A-5FB4E8A87D41}"/>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14568" y="22266143"/>
          <a:ext cx="1040238" cy="8039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1091877</xdr:colOff>
      <xdr:row>73</xdr:row>
      <xdr:rowOff>21436</xdr:rowOff>
    </xdr:from>
    <xdr:ext cx="968764" cy="836790"/>
    <xdr:pic>
      <xdr:nvPicPr>
        <xdr:cNvPr id="942" name="Kép 941">
          <a:extLst>
            <a:ext uri="{FF2B5EF4-FFF2-40B4-BE49-F238E27FC236}">
              <a16:creationId xmlns:a16="http://schemas.microsoft.com/office/drawing/2014/main" id="{4266F13A-83A2-4069-9B06-035B0D20220C}"/>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1091877" y="22246436"/>
          <a:ext cx="968764" cy="83679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8</xdr:col>
      <xdr:colOff>99655</xdr:colOff>
      <xdr:row>7</xdr:row>
      <xdr:rowOff>235769</xdr:rowOff>
    </xdr:from>
    <xdr:to>
      <xdr:col>8</xdr:col>
      <xdr:colOff>2055757</xdr:colOff>
      <xdr:row>14</xdr:row>
      <xdr:rowOff>1252771</xdr:rowOff>
    </xdr:to>
    <xdr:pic>
      <xdr:nvPicPr>
        <xdr:cNvPr id="931" name="Kép 930">
          <a:extLst>
            <a:ext uri="{FF2B5EF4-FFF2-40B4-BE49-F238E27FC236}">
              <a16:creationId xmlns:a16="http://schemas.microsoft.com/office/drawing/2014/main" id="{7199CC8B-7C77-B02C-44B7-D781760EBDDA}"/>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10057610" y="65646542"/>
          <a:ext cx="1956102" cy="22024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226220</xdr:colOff>
      <xdr:row>97</xdr:row>
      <xdr:rowOff>71437</xdr:rowOff>
    </xdr:from>
    <xdr:ext cx="609600" cy="607722"/>
    <xdr:pic>
      <xdr:nvPicPr>
        <xdr:cNvPr id="943" name="Kép 942">
          <a:extLst>
            <a:ext uri="{FF2B5EF4-FFF2-40B4-BE49-F238E27FC236}">
              <a16:creationId xmlns:a16="http://schemas.microsoft.com/office/drawing/2014/main" id="{0FB5E5C0-E7B1-4CB8-99B6-15ECE6CF20F4}"/>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226220" y="30837187"/>
          <a:ext cx="609600" cy="607722"/>
        </a:xfrm>
        <a:prstGeom prst="rect">
          <a:avLst/>
        </a:prstGeom>
      </xdr:spPr>
    </xdr:pic>
    <xdr:clientData/>
  </xdr:oneCellAnchor>
  <xdr:twoCellAnchor>
    <xdr:from>
      <xdr:col>0</xdr:col>
      <xdr:colOff>95250</xdr:colOff>
      <xdr:row>255</xdr:row>
      <xdr:rowOff>581025</xdr:rowOff>
    </xdr:from>
    <xdr:to>
      <xdr:col>0</xdr:col>
      <xdr:colOff>609600</xdr:colOff>
      <xdr:row>255</xdr:row>
      <xdr:rowOff>581025</xdr:rowOff>
    </xdr:to>
    <xdr:pic>
      <xdr:nvPicPr>
        <xdr:cNvPr id="825" name="Kép 10">
          <a:extLst>
            <a:ext uri="{FF2B5EF4-FFF2-40B4-BE49-F238E27FC236}">
              <a16:creationId xmlns:a16="http://schemas.microsoft.com/office/drawing/2014/main" id="{134AB738-58C3-464B-87E5-3757A479B3F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255</xdr:row>
      <xdr:rowOff>581025</xdr:rowOff>
    </xdr:from>
    <xdr:to>
      <xdr:col>0</xdr:col>
      <xdr:colOff>609600</xdr:colOff>
      <xdr:row>255</xdr:row>
      <xdr:rowOff>581025</xdr:rowOff>
    </xdr:to>
    <xdr:pic>
      <xdr:nvPicPr>
        <xdr:cNvPr id="826" name="Kép 825">
          <a:extLst>
            <a:ext uri="{FF2B5EF4-FFF2-40B4-BE49-F238E27FC236}">
              <a16:creationId xmlns:a16="http://schemas.microsoft.com/office/drawing/2014/main" id="{6B196F3D-32C9-46F2-9530-982F48CE588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255</xdr:row>
      <xdr:rowOff>581025</xdr:rowOff>
    </xdr:from>
    <xdr:ext cx="514350" cy="0"/>
    <xdr:pic>
      <xdr:nvPicPr>
        <xdr:cNvPr id="827" name="Kép 10">
          <a:extLst>
            <a:ext uri="{FF2B5EF4-FFF2-40B4-BE49-F238E27FC236}">
              <a16:creationId xmlns:a16="http://schemas.microsoft.com/office/drawing/2014/main" id="{CCCCCE83-D7D3-4D09-8749-5496DE11131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828" name="Kép 827">
          <a:extLst>
            <a:ext uri="{FF2B5EF4-FFF2-40B4-BE49-F238E27FC236}">
              <a16:creationId xmlns:a16="http://schemas.microsoft.com/office/drawing/2014/main" id="{12691827-9A07-49BF-B3F6-48E4507D520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895" name="Kép 10">
          <a:extLst>
            <a:ext uri="{FF2B5EF4-FFF2-40B4-BE49-F238E27FC236}">
              <a16:creationId xmlns:a16="http://schemas.microsoft.com/office/drawing/2014/main" id="{A1FB3410-3F03-4FAC-A399-063706D32FE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896" name="Kép 895">
          <a:extLst>
            <a:ext uri="{FF2B5EF4-FFF2-40B4-BE49-F238E27FC236}">
              <a16:creationId xmlns:a16="http://schemas.microsoft.com/office/drawing/2014/main" id="{FB4FFA16-F58E-4A15-B78E-67828B56E84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00" name="Kép 899">
          <a:extLst>
            <a:ext uri="{FF2B5EF4-FFF2-40B4-BE49-F238E27FC236}">
              <a16:creationId xmlns:a16="http://schemas.microsoft.com/office/drawing/2014/main" id="{51AC21CF-005B-46AE-A7AC-BA8492DC7EF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01" name="Kép 900">
          <a:extLst>
            <a:ext uri="{FF2B5EF4-FFF2-40B4-BE49-F238E27FC236}">
              <a16:creationId xmlns:a16="http://schemas.microsoft.com/office/drawing/2014/main" id="{2C250994-D0AB-4084-92EB-E06594E21C9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02" name="Kép 10">
          <a:extLst>
            <a:ext uri="{FF2B5EF4-FFF2-40B4-BE49-F238E27FC236}">
              <a16:creationId xmlns:a16="http://schemas.microsoft.com/office/drawing/2014/main" id="{2CB138A8-FB06-4470-A76A-C8EF90C1831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03" name="Kép 902">
          <a:extLst>
            <a:ext uri="{FF2B5EF4-FFF2-40B4-BE49-F238E27FC236}">
              <a16:creationId xmlns:a16="http://schemas.microsoft.com/office/drawing/2014/main" id="{FC3B712A-CAC5-429A-B058-E8CA64EF667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04" name="Kép 10">
          <a:extLst>
            <a:ext uri="{FF2B5EF4-FFF2-40B4-BE49-F238E27FC236}">
              <a16:creationId xmlns:a16="http://schemas.microsoft.com/office/drawing/2014/main" id="{681F44E2-3B54-4836-B09E-1E358516FE1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05" name="Kép 904">
          <a:extLst>
            <a:ext uri="{FF2B5EF4-FFF2-40B4-BE49-F238E27FC236}">
              <a16:creationId xmlns:a16="http://schemas.microsoft.com/office/drawing/2014/main" id="{66824B57-79CE-48FA-A062-16E2F901F92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06" name="Kép 10">
          <a:extLst>
            <a:ext uri="{FF2B5EF4-FFF2-40B4-BE49-F238E27FC236}">
              <a16:creationId xmlns:a16="http://schemas.microsoft.com/office/drawing/2014/main" id="{AC164497-C5BD-448D-B243-66B65D7EEE6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07" name="Kép 906">
          <a:extLst>
            <a:ext uri="{FF2B5EF4-FFF2-40B4-BE49-F238E27FC236}">
              <a16:creationId xmlns:a16="http://schemas.microsoft.com/office/drawing/2014/main" id="{B7C3155E-3133-4A04-AFAC-ED0F7BA606B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255</xdr:row>
      <xdr:rowOff>581025</xdr:rowOff>
    </xdr:from>
    <xdr:to>
      <xdr:col>0</xdr:col>
      <xdr:colOff>609600</xdr:colOff>
      <xdr:row>255</xdr:row>
      <xdr:rowOff>581025</xdr:rowOff>
    </xdr:to>
    <xdr:pic>
      <xdr:nvPicPr>
        <xdr:cNvPr id="908" name="Kép 10">
          <a:extLst>
            <a:ext uri="{FF2B5EF4-FFF2-40B4-BE49-F238E27FC236}">
              <a16:creationId xmlns:a16="http://schemas.microsoft.com/office/drawing/2014/main" id="{29E28061-70DE-4116-94E3-32AD8BF88A2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255</xdr:row>
      <xdr:rowOff>581025</xdr:rowOff>
    </xdr:from>
    <xdr:to>
      <xdr:col>0</xdr:col>
      <xdr:colOff>609600</xdr:colOff>
      <xdr:row>255</xdr:row>
      <xdr:rowOff>581025</xdr:rowOff>
    </xdr:to>
    <xdr:pic>
      <xdr:nvPicPr>
        <xdr:cNvPr id="909" name="Kép 908">
          <a:extLst>
            <a:ext uri="{FF2B5EF4-FFF2-40B4-BE49-F238E27FC236}">
              <a16:creationId xmlns:a16="http://schemas.microsoft.com/office/drawing/2014/main" id="{4B4E0A02-2DA0-4E5F-A55E-4E0F414A011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255</xdr:row>
      <xdr:rowOff>581025</xdr:rowOff>
    </xdr:from>
    <xdr:ext cx="514350" cy="0"/>
    <xdr:pic>
      <xdr:nvPicPr>
        <xdr:cNvPr id="910" name="Kép 10">
          <a:extLst>
            <a:ext uri="{FF2B5EF4-FFF2-40B4-BE49-F238E27FC236}">
              <a16:creationId xmlns:a16="http://schemas.microsoft.com/office/drawing/2014/main" id="{7B0BBE3D-23A9-4711-894E-16EBB021DCF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11" name="Kép 910">
          <a:extLst>
            <a:ext uri="{FF2B5EF4-FFF2-40B4-BE49-F238E27FC236}">
              <a16:creationId xmlns:a16="http://schemas.microsoft.com/office/drawing/2014/main" id="{D8D41601-66C0-48BF-A904-E15FFF45D2D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12" name="Kép 10">
          <a:extLst>
            <a:ext uri="{FF2B5EF4-FFF2-40B4-BE49-F238E27FC236}">
              <a16:creationId xmlns:a16="http://schemas.microsoft.com/office/drawing/2014/main" id="{A6DA199B-E6A3-4928-A1F8-44844260FCA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26" name="Kép 925">
          <a:extLst>
            <a:ext uri="{FF2B5EF4-FFF2-40B4-BE49-F238E27FC236}">
              <a16:creationId xmlns:a16="http://schemas.microsoft.com/office/drawing/2014/main" id="{DCF3B993-F267-423A-B8FF-4B9F91CC219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33" name="Kép 10">
          <a:extLst>
            <a:ext uri="{FF2B5EF4-FFF2-40B4-BE49-F238E27FC236}">
              <a16:creationId xmlns:a16="http://schemas.microsoft.com/office/drawing/2014/main" id="{D1115F5D-13C6-4E91-90A4-5A4FA52CF7C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34" name="Kép 933">
          <a:extLst>
            <a:ext uri="{FF2B5EF4-FFF2-40B4-BE49-F238E27FC236}">
              <a16:creationId xmlns:a16="http://schemas.microsoft.com/office/drawing/2014/main" id="{F50C400D-507A-4B74-A8AB-B7B6A6AFE6C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37" name="Kép 10">
          <a:extLst>
            <a:ext uri="{FF2B5EF4-FFF2-40B4-BE49-F238E27FC236}">
              <a16:creationId xmlns:a16="http://schemas.microsoft.com/office/drawing/2014/main" id="{CE3402E9-BDB4-49A5-A315-7893313C179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44" name="Kép 943">
          <a:extLst>
            <a:ext uri="{FF2B5EF4-FFF2-40B4-BE49-F238E27FC236}">
              <a16:creationId xmlns:a16="http://schemas.microsoft.com/office/drawing/2014/main" id="{840293F5-8F1E-4191-96FB-632945FC991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45" name="Kép 10">
          <a:extLst>
            <a:ext uri="{FF2B5EF4-FFF2-40B4-BE49-F238E27FC236}">
              <a16:creationId xmlns:a16="http://schemas.microsoft.com/office/drawing/2014/main" id="{487A01FC-C196-4214-AFBB-585A1FBB3C8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46" name="Kép 945">
          <a:extLst>
            <a:ext uri="{FF2B5EF4-FFF2-40B4-BE49-F238E27FC236}">
              <a16:creationId xmlns:a16="http://schemas.microsoft.com/office/drawing/2014/main" id="{8ED46F55-74C3-4D00-977E-C69201B4EE9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47" name="Kép 10">
          <a:extLst>
            <a:ext uri="{FF2B5EF4-FFF2-40B4-BE49-F238E27FC236}">
              <a16:creationId xmlns:a16="http://schemas.microsoft.com/office/drawing/2014/main" id="{F16F5A46-4D35-47BE-8FD3-49ABD196737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255</xdr:row>
      <xdr:rowOff>581025</xdr:rowOff>
    </xdr:from>
    <xdr:ext cx="514350" cy="0"/>
    <xdr:pic>
      <xdr:nvPicPr>
        <xdr:cNvPr id="948" name="Kép 947">
          <a:extLst>
            <a:ext uri="{FF2B5EF4-FFF2-40B4-BE49-F238E27FC236}">
              <a16:creationId xmlns:a16="http://schemas.microsoft.com/office/drawing/2014/main" id="{1150E7FF-F42A-4A01-93B3-CBA6DDC4573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255</xdr:row>
      <xdr:rowOff>581025</xdr:rowOff>
    </xdr:from>
    <xdr:to>
      <xdr:col>8</xdr:col>
      <xdr:colOff>609600</xdr:colOff>
      <xdr:row>255</xdr:row>
      <xdr:rowOff>581025</xdr:rowOff>
    </xdr:to>
    <xdr:pic>
      <xdr:nvPicPr>
        <xdr:cNvPr id="956" name="Kép 10">
          <a:extLst>
            <a:ext uri="{FF2B5EF4-FFF2-40B4-BE49-F238E27FC236}">
              <a16:creationId xmlns:a16="http://schemas.microsoft.com/office/drawing/2014/main" id="{373757D5-AE03-401F-AF6C-6B342685DB4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255</xdr:row>
      <xdr:rowOff>581025</xdr:rowOff>
    </xdr:from>
    <xdr:to>
      <xdr:col>8</xdr:col>
      <xdr:colOff>609600</xdr:colOff>
      <xdr:row>255</xdr:row>
      <xdr:rowOff>581025</xdr:rowOff>
    </xdr:to>
    <xdr:pic>
      <xdr:nvPicPr>
        <xdr:cNvPr id="957" name="Kép 956">
          <a:extLst>
            <a:ext uri="{FF2B5EF4-FFF2-40B4-BE49-F238E27FC236}">
              <a16:creationId xmlns:a16="http://schemas.microsoft.com/office/drawing/2014/main" id="{1E659711-8495-45B5-9780-190716A9073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255</xdr:row>
      <xdr:rowOff>581025</xdr:rowOff>
    </xdr:from>
    <xdr:ext cx="514350" cy="0"/>
    <xdr:pic>
      <xdr:nvPicPr>
        <xdr:cNvPr id="958" name="Kép 10">
          <a:extLst>
            <a:ext uri="{FF2B5EF4-FFF2-40B4-BE49-F238E27FC236}">
              <a16:creationId xmlns:a16="http://schemas.microsoft.com/office/drawing/2014/main" id="{0B2A4CB3-10B3-4ECE-8117-27DC326D3AF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59" name="Kép 958">
          <a:extLst>
            <a:ext uri="{FF2B5EF4-FFF2-40B4-BE49-F238E27FC236}">
              <a16:creationId xmlns:a16="http://schemas.microsoft.com/office/drawing/2014/main" id="{4C988F95-7DB8-4F9F-B97D-6E380342DEB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60" name="Kép 10">
          <a:extLst>
            <a:ext uri="{FF2B5EF4-FFF2-40B4-BE49-F238E27FC236}">
              <a16:creationId xmlns:a16="http://schemas.microsoft.com/office/drawing/2014/main" id="{E89A816B-4CEE-48AC-A296-C831040B55E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61" name="Kép 960">
          <a:extLst>
            <a:ext uri="{FF2B5EF4-FFF2-40B4-BE49-F238E27FC236}">
              <a16:creationId xmlns:a16="http://schemas.microsoft.com/office/drawing/2014/main" id="{7F5B69B8-35C4-43E3-A60E-78DE844FA26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62" name="Kép 961">
          <a:extLst>
            <a:ext uri="{FF2B5EF4-FFF2-40B4-BE49-F238E27FC236}">
              <a16:creationId xmlns:a16="http://schemas.microsoft.com/office/drawing/2014/main" id="{1DF66592-5019-46BB-A1E2-2DEA0B79790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63" name="Kép 962">
          <a:extLst>
            <a:ext uri="{FF2B5EF4-FFF2-40B4-BE49-F238E27FC236}">
              <a16:creationId xmlns:a16="http://schemas.microsoft.com/office/drawing/2014/main" id="{8D5FF531-FA8E-48A8-8D49-E8FE9CE5B99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64" name="Kép 10">
          <a:extLst>
            <a:ext uri="{FF2B5EF4-FFF2-40B4-BE49-F238E27FC236}">
              <a16:creationId xmlns:a16="http://schemas.microsoft.com/office/drawing/2014/main" id="{C1766151-7C12-40CE-ADCA-B3365677DF8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65" name="Kép 964">
          <a:extLst>
            <a:ext uri="{FF2B5EF4-FFF2-40B4-BE49-F238E27FC236}">
              <a16:creationId xmlns:a16="http://schemas.microsoft.com/office/drawing/2014/main" id="{7CA3C656-F844-4555-BE45-3E6C907B958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66" name="Kép 10">
          <a:extLst>
            <a:ext uri="{FF2B5EF4-FFF2-40B4-BE49-F238E27FC236}">
              <a16:creationId xmlns:a16="http://schemas.microsoft.com/office/drawing/2014/main" id="{428A6593-3114-4501-A027-4ACED2CB894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67" name="Kép 966">
          <a:extLst>
            <a:ext uri="{FF2B5EF4-FFF2-40B4-BE49-F238E27FC236}">
              <a16:creationId xmlns:a16="http://schemas.microsoft.com/office/drawing/2014/main" id="{B66B1F62-1779-4812-8C19-22DA16D6ACF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68" name="Kép 10">
          <a:extLst>
            <a:ext uri="{FF2B5EF4-FFF2-40B4-BE49-F238E27FC236}">
              <a16:creationId xmlns:a16="http://schemas.microsoft.com/office/drawing/2014/main" id="{866A2A44-2FB1-4365-9FD6-556FB8CA831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69" name="Kép 968">
          <a:extLst>
            <a:ext uri="{FF2B5EF4-FFF2-40B4-BE49-F238E27FC236}">
              <a16:creationId xmlns:a16="http://schemas.microsoft.com/office/drawing/2014/main" id="{D200BEFF-32E6-4E41-807F-507EB35B280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255</xdr:row>
      <xdr:rowOff>581025</xdr:rowOff>
    </xdr:from>
    <xdr:to>
      <xdr:col>8</xdr:col>
      <xdr:colOff>609600</xdr:colOff>
      <xdr:row>255</xdr:row>
      <xdr:rowOff>581025</xdr:rowOff>
    </xdr:to>
    <xdr:pic>
      <xdr:nvPicPr>
        <xdr:cNvPr id="970" name="Kép 10">
          <a:extLst>
            <a:ext uri="{FF2B5EF4-FFF2-40B4-BE49-F238E27FC236}">
              <a16:creationId xmlns:a16="http://schemas.microsoft.com/office/drawing/2014/main" id="{137D9656-299A-4040-83B6-3FD32C23D5D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255</xdr:row>
      <xdr:rowOff>581025</xdr:rowOff>
    </xdr:from>
    <xdr:to>
      <xdr:col>8</xdr:col>
      <xdr:colOff>609600</xdr:colOff>
      <xdr:row>255</xdr:row>
      <xdr:rowOff>581025</xdr:rowOff>
    </xdr:to>
    <xdr:pic>
      <xdr:nvPicPr>
        <xdr:cNvPr id="971" name="Kép 970">
          <a:extLst>
            <a:ext uri="{FF2B5EF4-FFF2-40B4-BE49-F238E27FC236}">
              <a16:creationId xmlns:a16="http://schemas.microsoft.com/office/drawing/2014/main" id="{7E3A5EFF-35CD-4D38-A039-9E0BED82887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255</xdr:row>
      <xdr:rowOff>581025</xdr:rowOff>
    </xdr:from>
    <xdr:ext cx="514350" cy="0"/>
    <xdr:pic>
      <xdr:nvPicPr>
        <xdr:cNvPr id="972" name="Kép 10">
          <a:extLst>
            <a:ext uri="{FF2B5EF4-FFF2-40B4-BE49-F238E27FC236}">
              <a16:creationId xmlns:a16="http://schemas.microsoft.com/office/drawing/2014/main" id="{860376DA-EC22-406C-B2A1-A13C75830A7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73" name="Kép 972">
          <a:extLst>
            <a:ext uri="{FF2B5EF4-FFF2-40B4-BE49-F238E27FC236}">
              <a16:creationId xmlns:a16="http://schemas.microsoft.com/office/drawing/2014/main" id="{11E3C87C-0DD7-4CCB-8542-8CF54D7A4EB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74" name="Kép 10">
          <a:extLst>
            <a:ext uri="{FF2B5EF4-FFF2-40B4-BE49-F238E27FC236}">
              <a16:creationId xmlns:a16="http://schemas.microsoft.com/office/drawing/2014/main" id="{AF1F4BFD-472C-45BB-B791-7227ECEC079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75" name="Kép 974">
          <a:extLst>
            <a:ext uri="{FF2B5EF4-FFF2-40B4-BE49-F238E27FC236}">
              <a16:creationId xmlns:a16="http://schemas.microsoft.com/office/drawing/2014/main" id="{FFA0428D-1DBB-4E9A-9F73-01675058C6B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76" name="Kép 10">
          <a:extLst>
            <a:ext uri="{FF2B5EF4-FFF2-40B4-BE49-F238E27FC236}">
              <a16:creationId xmlns:a16="http://schemas.microsoft.com/office/drawing/2014/main" id="{F488ABB5-17B0-496E-9C84-7FF39A4E72C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77" name="Kép 976">
          <a:extLst>
            <a:ext uri="{FF2B5EF4-FFF2-40B4-BE49-F238E27FC236}">
              <a16:creationId xmlns:a16="http://schemas.microsoft.com/office/drawing/2014/main" id="{51E69AA3-C17E-4F91-80FB-3683CBF04C2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78" name="Kép 10">
          <a:extLst>
            <a:ext uri="{FF2B5EF4-FFF2-40B4-BE49-F238E27FC236}">
              <a16:creationId xmlns:a16="http://schemas.microsoft.com/office/drawing/2014/main" id="{DF98FFCD-4E56-4253-A612-0109B768181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79" name="Kép 978">
          <a:extLst>
            <a:ext uri="{FF2B5EF4-FFF2-40B4-BE49-F238E27FC236}">
              <a16:creationId xmlns:a16="http://schemas.microsoft.com/office/drawing/2014/main" id="{318AFA13-BD3F-4F0F-80D5-B587387E435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80" name="Kép 10">
          <a:extLst>
            <a:ext uri="{FF2B5EF4-FFF2-40B4-BE49-F238E27FC236}">
              <a16:creationId xmlns:a16="http://schemas.microsoft.com/office/drawing/2014/main" id="{2073FAD0-0F15-4DBC-A216-563BD1B827F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81" name="Kép 980">
          <a:extLst>
            <a:ext uri="{FF2B5EF4-FFF2-40B4-BE49-F238E27FC236}">
              <a16:creationId xmlns:a16="http://schemas.microsoft.com/office/drawing/2014/main" id="{43E7F6F6-4E16-47A3-B6E7-3B4211F6896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82" name="Kép 10">
          <a:extLst>
            <a:ext uri="{FF2B5EF4-FFF2-40B4-BE49-F238E27FC236}">
              <a16:creationId xmlns:a16="http://schemas.microsoft.com/office/drawing/2014/main" id="{9EE41338-5C4C-4CE1-9BF0-718AE61D12E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255</xdr:row>
      <xdr:rowOff>581025</xdr:rowOff>
    </xdr:from>
    <xdr:ext cx="514350" cy="0"/>
    <xdr:pic>
      <xdr:nvPicPr>
        <xdr:cNvPr id="983" name="Kép 982">
          <a:extLst>
            <a:ext uri="{FF2B5EF4-FFF2-40B4-BE49-F238E27FC236}">
              <a16:creationId xmlns:a16="http://schemas.microsoft.com/office/drawing/2014/main" id="{B1AEAB6E-B550-49B6-92EF-DA0BFBFF121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00205" y="7099502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0</xdr:col>
      <xdr:colOff>0</xdr:colOff>
      <xdr:row>9</xdr:row>
      <xdr:rowOff>29140</xdr:rowOff>
    </xdr:from>
    <xdr:to>
      <xdr:col>0</xdr:col>
      <xdr:colOff>2098419</xdr:colOff>
      <xdr:row>14</xdr:row>
      <xdr:rowOff>1569591</xdr:rowOff>
    </xdr:to>
    <xdr:pic>
      <xdr:nvPicPr>
        <xdr:cNvPr id="955" name="Kép 954">
          <a:extLst>
            <a:ext uri="{FF2B5EF4-FFF2-40B4-BE49-F238E27FC236}">
              <a16:creationId xmlns:a16="http://schemas.microsoft.com/office/drawing/2014/main" id="{D0562BFA-0982-40FF-9293-99CA2ECD56F2}"/>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0" y="70514140"/>
          <a:ext cx="2128899" cy="23718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651778</xdr:colOff>
      <xdr:row>4</xdr:row>
      <xdr:rowOff>243810</xdr:rowOff>
    </xdr:from>
    <xdr:to>
      <xdr:col>2</xdr:col>
      <xdr:colOff>308200</xdr:colOff>
      <xdr:row>6</xdr:row>
      <xdr:rowOff>220132</xdr:rowOff>
    </xdr:to>
    <xdr:pic>
      <xdr:nvPicPr>
        <xdr:cNvPr id="984" name="Kép 983">
          <a:extLst>
            <a:ext uri="{FF2B5EF4-FFF2-40B4-BE49-F238E27FC236}">
              <a16:creationId xmlns:a16="http://schemas.microsoft.com/office/drawing/2014/main" id="{15279E4F-D464-4245-86DB-B24EBC73F431}"/>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2810778" y="69611210"/>
          <a:ext cx="521927" cy="482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349889</xdr:colOff>
      <xdr:row>4</xdr:row>
      <xdr:rowOff>246060</xdr:rowOff>
    </xdr:from>
    <xdr:to>
      <xdr:col>5</xdr:col>
      <xdr:colOff>62168</xdr:colOff>
      <xdr:row>6</xdr:row>
      <xdr:rowOff>219106</xdr:rowOff>
    </xdr:to>
    <xdr:pic>
      <xdr:nvPicPr>
        <xdr:cNvPr id="985" name="Kép 984">
          <a:extLst>
            <a:ext uri="{FF2B5EF4-FFF2-40B4-BE49-F238E27FC236}">
              <a16:creationId xmlns:a16="http://schemas.microsoft.com/office/drawing/2014/main" id="{262C0226-DDC5-4B6C-89A0-44609817BBD9}"/>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3372489" y="69613460"/>
          <a:ext cx="508569" cy="4791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101600</xdr:colOff>
      <xdr:row>4</xdr:row>
      <xdr:rowOff>237153</xdr:rowOff>
    </xdr:from>
    <xdr:to>
      <xdr:col>5</xdr:col>
      <xdr:colOff>628742</xdr:colOff>
      <xdr:row>6</xdr:row>
      <xdr:rowOff>212280</xdr:rowOff>
    </xdr:to>
    <xdr:pic>
      <xdr:nvPicPr>
        <xdr:cNvPr id="986" name="Kép 985">
          <a:extLst>
            <a:ext uri="{FF2B5EF4-FFF2-40B4-BE49-F238E27FC236}">
              <a16:creationId xmlns:a16="http://schemas.microsoft.com/office/drawing/2014/main" id="{8F7E5397-D75C-4C58-A8F9-C6962D98BA7C}"/>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3924300" y="69604553"/>
          <a:ext cx="523332" cy="4793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647700</xdr:colOff>
      <xdr:row>4</xdr:row>
      <xdr:rowOff>245944</xdr:rowOff>
    </xdr:from>
    <xdr:to>
      <xdr:col>6</xdr:col>
      <xdr:colOff>463048</xdr:colOff>
      <xdr:row>6</xdr:row>
      <xdr:rowOff>218267</xdr:rowOff>
    </xdr:to>
    <xdr:pic>
      <xdr:nvPicPr>
        <xdr:cNvPr id="987" name="Kép 986">
          <a:extLst>
            <a:ext uri="{FF2B5EF4-FFF2-40B4-BE49-F238E27FC236}">
              <a16:creationId xmlns:a16="http://schemas.microsoft.com/office/drawing/2014/main" id="{F97022C4-0106-497F-A0D4-C664215895C3}"/>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4470400" y="69613344"/>
          <a:ext cx="503053" cy="478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105172</xdr:colOff>
      <xdr:row>4</xdr:row>
      <xdr:rowOff>240507</xdr:rowOff>
    </xdr:from>
    <xdr:to>
      <xdr:col>1</xdr:col>
      <xdr:colOff>598359</xdr:colOff>
      <xdr:row>6</xdr:row>
      <xdr:rowOff>217644</xdr:rowOff>
    </xdr:to>
    <xdr:pic>
      <xdr:nvPicPr>
        <xdr:cNvPr id="988" name="Kép 987">
          <a:extLst>
            <a:ext uri="{FF2B5EF4-FFF2-40B4-BE49-F238E27FC236}">
              <a16:creationId xmlns:a16="http://schemas.microsoft.com/office/drawing/2014/main" id="{447850DD-93C9-4361-922C-BAABFB20A4D9}"/>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2264172" y="69607907"/>
          <a:ext cx="489377" cy="481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119063</xdr:colOff>
      <xdr:row>3</xdr:row>
      <xdr:rowOff>226218</xdr:rowOff>
    </xdr:from>
    <xdr:ext cx="609600" cy="607722"/>
    <xdr:pic>
      <xdr:nvPicPr>
        <xdr:cNvPr id="930" name="Kép 929">
          <a:extLst>
            <a:ext uri="{FF2B5EF4-FFF2-40B4-BE49-F238E27FC236}">
              <a16:creationId xmlns:a16="http://schemas.microsoft.com/office/drawing/2014/main" id="{2BD308E3-BD4E-4F97-9749-ED4C0D09CF99}"/>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119063" y="70413562"/>
          <a:ext cx="609600" cy="607722"/>
        </a:xfrm>
        <a:prstGeom prst="rect">
          <a:avLst/>
        </a:prstGeom>
      </xdr:spPr>
    </xdr:pic>
    <xdr:clientData/>
  </xdr:oneCellAnchor>
  <xdr:twoCellAnchor editAs="oneCell">
    <xdr:from>
      <xdr:col>21</xdr:col>
      <xdr:colOff>211856</xdr:colOff>
      <xdr:row>29</xdr:row>
      <xdr:rowOff>1653785</xdr:rowOff>
    </xdr:from>
    <xdr:to>
      <xdr:col>22</xdr:col>
      <xdr:colOff>384239</xdr:colOff>
      <xdr:row>30</xdr:row>
      <xdr:rowOff>218231</xdr:rowOff>
    </xdr:to>
    <xdr:pic>
      <xdr:nvPicPr>
        <xdr:cNvPr id="932" name="Kép 931">
          <a:extLst>
            <a:ext uri="{FF2B5EF4-FFF2-40B4-BE49-F238E27FC236}">
              <a16:creationId xmlns:a16="http://schemas.microsoft.com/office/drawing/2014/main" id="{7948B607-612C-F37A-6219-BA83C3D4B585}"/>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3856419" y="9642879"/>
          <a:ext cx="841038" cy="253228"/>
        </a:xfrm>
        <a:prstGeom prst="rect">
          <a:avLst/>
        </a:prstGeom>
      </xdr:spPr>
    </xdr:pic>
    <xdr:clientData/>
  </xdr:twoCellAnchor>
  <xdr:oneCellAnchor>
    <xdr:from>
      <xdr:col>16</xdr:col>
      <xdr:colOff>95250</xdr:colOff>
      <xdr:row>138</xdr:row>
      <xdr:rowOff>581025</xdr:rowOff>
    </xdr:from>
    <xdr:ext cx="514350" cy="10479"/>
    <xdr:pic>
      <xdr:nvPicPr>
        <xdr:cNvPr id="935" name="Kép 10">
          <a:extLst>
            <a:ext uri="{FF2B5EF4-FFF2-40B4-BE49-F238E27FC236}">
              <a16:creationId xmlns:a16="http://schemas.microsoft.com/office/drawing/2014/main" id="{0BED93C6-6020-4B2A-8595-C0E210D83499}"/>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10036969" y="67527488"/>
          <a:ext cx="514350" cy="104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138</xdr:row>
      <xdr:rowOff>581025</xdr:rowOff>
    </xdr:from>
    <xdr:ext cx="514350" cy="10479"/>
    <xdr:pic>
      <xdr:nvPicPr>
        <xdr:cNvPr id="936" name="Kép 935">
          <a:extLst>
            <a:ext uri="{FF2B5EF4-FFF2-40B4-BE49-F238E27FC236}">
              <a16:creationId xmlns:a16="http://schemas.microsoft.com/office/drawing/2014/main" id="{DED426AE-5FAD-45B6-ABDB-2EE55A3E30E7}"/>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10036969" y="67527488"/>
          <a:ext cx="514350" cy="104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24</xdr:col>
      <xdr:colOff>95250</xdr:colOff>
      <xdr:row>139</xdr:row>
      <xdr:rowOff>581025</xdr:rowOff>
    </xdr:from>
    <xdr:to>
      <xdr:col>24</xdr:col>
      <xdr:colOff>609600</xdr:colOff>
      <xdr:row>139</xdr:row>
      <xdr:rowOff>581025</xdr:rowOff>
    </xdr:to>
    <xdr:pic>
      <xdr:nvPicPr>
        <xdr:cNvPr id="951" name="Kép 10">
          <a:extLst>
            <a:ext uri="{FF2B5EF4-FFF2-40B4-BE49-F238E27FC236}">
              <a16:creationId xmlns:a16="http://schemas.microsoft.com/office/drawing/2014/main" id="{38307E7F-07A2-4DC6-B509-9F6E696DFE4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139</xdr:row>
      <xdr:rowOff>581025</xdr:rowOff>
    </xdr:from>
    <xdr:to>
      <xdr:col>24</xdr:col>
      <xdr:colOff>609600</xdr:colOff>
      <xdr:row>139</xdr:row>
      <xdr:rowOff>581025</xdr:rowOff>
    </xdr:to>
    <xdr:pic>
      <xdr:nvPicPr>
        <xdr:cNvPr id="952" name="Kép 951">
          <a:extLst>
            <a:ext uri="{FF2B5EF4-FFF2-40B4-BE49-F238E27FC236}">
              <a16:creationId xmlns:a16="http://schemas.microsoft.com/office/drawing/2014/main" id="{7F8AC8B8-9A64-4F12-BDAD-AA599818618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139</xdr:row>
      <xdr:rowOff>581025</xdr:rowOff>
    </xdr:from>
    <xdr:ext cx="514350" cy="0"/>
    <xdr:pic>
      <xdr:nvPicPr>
        <xdr:cNvPr id="953" name="Kép 10">
          <a:extLst>
            <a:ext uri="{FF2B5EF4-FFF2-40B4-BE49-F238E27FC236}">
              <a16:creationId xmlns:a16="http://schemas.microsoft.com/office/drawing/2014/main" id="{760B0D1C-A6E8-4D25-9853-FA4C2E951C3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954" name="Kép 953">
          <a:extLst>
            <a:ext uri="{FF2B5EF4-FFF2-40B4-BE49-F238E27FC236}">
              <a16:creationId xmlns:a16="http://schemas.microsoft.com/office/drawing/2014/main" id="{244ABFE9-C3DD-417F-867A-1907D55FF77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989" name="Kép 10">
          <a:extLst>
            <a:ext uri="{FF2B5EF4-FFF2-40B4-BE49-F238E27FC236}">
              <a16:creationId xmlns:a16="http://schemas.microsoft.com/office/drawing/2014/main" id="{70EE9863-7CBF-4FF3-B387-43AF9C39C99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990" name="Kép 989">
          <a:extLst>
            <a:ext uri="{FF2B5EF4-FFF2-40B4-BE49-F238E27FC236}">
              <a16:creationId xmlns:a16="http://schemas.microsoft.com/office/drawing/2014/main" id="{EAC85A95-1ACC-409A-89EC-9DE7569966E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991" name="Kép 990">
          <a:extLst>
            <a:ext uri="{FF2B5EF4-FFF2-40B4-BE49-F238E27FC236}">
              <a16:creationId xmlns:a16="http://schemas.microsoft.com/office/drawing/2014/main" id="{2FFA4985-CF93-46CA-A6F5-A46FA318CC7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230" name="Kép 229">
          <a:extLst>
            <a:ext uri="{FF2B5EF4-FFF2-40B4-BE49-F238E27FC236}">
              <a16:creationId xmlns:a16="http://schemas.microsoft.com/office/drawing/2014/main" id="{86EEC11E-A106-4413-A47C-D34B4886F57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257" name="Kép 10">
          <a:extLst>
            <a:ext uri="{FF2B5EF4-FFF2-40B4-BE49-F238E27FC236}">
              <a16:creationId xmlns:a16="http://schemas.microsoft.com/office/drawing/2014/main" id="{47CBE153-45F5-440C-AC4E-58D77E4E835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271" name="Kép 270">
          <a:extLst>
            <a:ext uri="{FF2B5EF4-FFF2-40B4-BE49-F238E27FC236}">
              <a16:creationId xmlns:a16="http://schemas.microsoft.com/office/drawing/2014/main" id="{D574A1D3-045D-4B9E-B9E1-08FC9E7BC71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273" name="Kép 10">
          <a:extLst>
            <a:ext uri="{FF2B5EF4-FFF2-40B4-BE49-F238E27FC236}">
              <a16:creationId xmlns:a16="http://schemas.microsoft.com/office/drawing/2014/main" id="{C0DE9898-1928-4F3E-BAA4-BE5F6F16CD7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381" name="Kép 380">
          <a:extLst>
            <a:ext uri="{FF2B5EF4-FFF2-40B4-BE49-F238E27FC236}">
              <a16:creationId xmlns:a16="http://schemas.microsoft.com/office/drawing/2014/main" id="{1A89CD18-C8B9-4C65-9693-FE86D9E732A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384" name="Kép 10">
          <a:extLst>
            <a:ext uri="{FF2B5EF4-FFF2-40B4-BE49-F238E27FC236}">
              <a16:creationId xmlns:a16="http://schemas.microsoft.com/office/drawing/2014/main" id="{891B7842-7BFC-46A1-B72D-F034D19C201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563" name="Kép 562">
          <a:extLst>
            <a:ext uri="{FF2B5EF4-FFF2-40B4-BE49-F238E27FC236}">
              <a16:creationId xmlns:a16="http://schemas.microsoft.com/office/drawing/2014/main" id="{214D7D76-EDD5-4709-AD72-1FA368B4A86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24</xdr:col>
      <xdr:colOff>95250</xdr:colOff>
      <xdr:row>139</xdr:row>
      <xdr:rowOff>581025</xdr:rowOff>
    </xdr:from>
    <xdr:to>
      <xdr:col>24</xdr:col>
      <xdr:colOff>609600</xdr:colOff>
      <xdr:row>139</xdr:row>
      <xdr:rowOff>581025</xdr:rowOff>
    </xdr:to>
    <xdr:pic>
      <xdr:nvPicPr>
        <xdr:cNvPr id="567" name="Kép 10">
          <a:extLst>
            <a:ext uri="{FF2B5EF4-FFF2-40B4-BE49-F238E27FC236}">
              <a16:creationId xmlns:a16="http://schemas.microsoft.com/office/drawing/2014/main" id="{3BD9E119-04BC-401D-909A-3A5067A9300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139</xdr:row>
      <xdr:rowOff>581025</xdr:rowOff>
    </xdr:from>
    <xdr:to>
      <xdr:col>24</xdr:col>
      <xdr:colOff>609600</xdr:colOff>
      <xdr:row>139</xdr:row>
      <xdr:rowOff>581025</xdr:rowOff>
    </xdr:to>
    <xdr:pic>
      <xdr:nvPicPr>
        <xdr:cNvPr id="568" name="Kép 567">
          <a:extLst>
            <a:ext uri="{FF2B5EF4-FFF2-40B4-BE49-F238E27FC236}">
              <a16:creationId xmlns:a16="http://schemas.microsoft.com/office/drawing/2014/main" id="{A597EE9E-AFBD-4CAD-B3E3-FDB882F5A85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139</xdr:row>
      <xdr:rowOff>581025</xdr:rowOff>
    </xdr:from>
    <xdr:ext cx="514350" cy="0"/>
    <xdr:pic>
      <xdr:nvPicPr>
        <xdr:cNvPr id="839" name="Kép 10">
          <a:extLst>
            <a:ext uri="{FF2B5EF4-FFF2-40B4-BE49-F238E27FC236}">
              <a16:creationId xmlns:a16="http://schemas.microsoft.com/office/drawing/2014/main" id="{39D6D0C9-A727-454F-9070-3205876CFC6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894" name="Kép 893">
          <a:extLst>
            <a:ext uri="{FF2B5EF4-FFF2-40B4-BE49-F238E27FC236}">
              <a16:creationId xmlns:a16="http://schemas.microsoft.com/office/drawing/2014/main" id="{12E39B56-6233-4F12-BA18-C04B65C0443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992" name="Kép 10">
          <a:extLst>
            <a:ext uri="{FF2B5EF4-FFF2-40B4-BE49-F238E27FC236}">
              <a16:creationId xmlns:a16="http://schemas.microsoft.com/office/drawing/2014/main" id="{EB90F146-48EB-46FD-87DE-09E336A5644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993" name="Kép 992">
          <a:extLst>
            <a:ext uri="{FF2B5EF4-FFF2-40B4-BE49-F238E27FC236}">
              <a16:creationId xmlns:a16="http://schemas.microsoft.com/office/drawing/2014/main" id="{943A4EFD-EBD8-4396-B431-53DC8F3734A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994" name="Kép 10">
          <a:extLst>
            <a:ext uri="{FF2B5EF4-FFF2-40B4-BE49-F238E27FC236}">
              <a16:creationId xmlns:a16="http://schemas.microsoft.com/office/drawing/2014/main" id="{B069BB99-CD8E-4601-BCBE-6F95A3559A1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995" name="Kép 994">
          <a:extLst>
            <a:ext uri="{FF2B5EF4-FFF2-40B4-BE49-F238E27FC236}">
              <a16:creationId xmlns:a16="http://schemas.microsoft.com/office/drawing/2014/main" id="{450F9A25-BF29-48B4-B1A2-DE99173A81D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996" name="Kép 10">
          <a:extLst>
            <a:ext uri="{FF2B5EF4-FFF2-40B4-BE49-F238E27FC236}">
              <a16:creationId xmlns:a16="http://schemas.microsoft.com/office/drawing/2014/main" id="{DC43A0CA-6C1A-423B-8EDF-F88E1335597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997" name="Kép 996">
          <a:extLst>
            <a:ext uri="{FF2B5EF4-FFF2-40B4-BE49-F238E27FC236}">
              <a16:creationId xmlns:a16="http://schemas.microsoft.com/office/drawing/2014/main" id="{06115A4D-813A-4F3A-96D6-26C640C5108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998" name="Kép 10">
          <a:extLst>
            <a:ext uri="{FF2B5EF4-FFF2-40B4-BE49-F238E27FC236}">
              <a16:creationId xmlns:a16="http://schemas.microsoft.com/office/drawing/2014/main" id="{3745E248-73E7-4B68-BE52-3BDC0477FF5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999" name="Kép 998">
          <a:extLst>
            <a:ext uri="{FF2B5EF4-FFF2-40B4-BE49-F238E27FC236}">
              <a16:creationId xmlns:a16="http://schemas.microsoft.com/office/drawing/2014/main" id="{C2D92A13-B919-49C2-8B1A-B362FDDC12D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1000" name="Kép 10">
          <a:extLst>
            <a:ext uri="{FF2B5EF4-FFF2-40B4-BE49-F238E27FC236}">
              <a16:creationId xmlns:a16="http://schemas.microsoft.com/office/drawing/2014/main" id="{AE65E00B-B40C-4D18-BFB9-32D44DA3010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139</xdr:row>
      <xdr:rowOff>581025</xdr:rowOff>
    </xdr:from>
    <xdr:ext cx="514350" cy="0"/>
    <xdr:pic>
      <xdr:nvPicPr>
        <xdr:cNvPr id="1001" name="Kép 1000">
          <a:extLst>
            <a:ext uri="{FF2B5EF4-FFF2-40B4-BE49-F238E27FC236}">
              <a16:creationId xmlns:a16="http://schemas.microsoft.com/office/drawing/2014/main" id="{33736C40-0172-4E13-AA39-A85B4174AE4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989969" y="6769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138</xdr:row>
      <xdr:rowOff>581025</xdr:rowOff>
    </xdr:from>
    <xdr:ext cx="514350" cy="10412"/>
    <xdr:pic>
      <xdr:nvPicPr>
        <xdr:cNvPr id="1003" name="Kép 10">
          <a:extLst>
            <a:ext uri="{FF2B5EF4-FFF2-40B4-BE49-F238E27FC236}">
              <a16:creationId xmlns:a16="http://schemas.microsoft.com/office/drawing/2014/main" id="{3DBD610A-DB7E-4F6C-BA3D-F9686930EC6A}"/>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14989969" y="67527488"/>
          <a:ext cx="514350" cy="104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138</xdr:row>
      <xdr:rowOff>581025</xdr:rowOff>
    </xdr:from>
    <xdr:ext cx="514350" cy="10412"/>
    <xdr:pic>
      <xdr:nvPicPr>
        <xdr:cNvPr id="1004" name="Kép 1003">
          <a:extLst>
            <a:ext uri="{FF2B5EF4-FFF2-40B4-BE49-F238E27FC236}">
              <a16:creationId xmlns:a16="http://schemas.microsoft.com/office/drawing/2014/main" id="{27EE5C20-ECFF-4246-9904-9D411B222CA4}"/>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14989969" y="67527488"/>
          <a:ext cx="514350" cy="104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138</xdr:row>
      <xdr:rowOff>581025</xdr:rowOff>
    </xdr:from>
    <xdr:ext cx="514350" cy="10412"/>
    <xdr:pic>
      <xdr:nvPicPr>
        <xdr:cNvPr id="1005" name="Kép 10">
          <a:extLst>
            <a:ext uri="{FF2B5EF4-FFF2-40B4-BE49-F238E27FC236}">
              <a16:creationId xmlns:a16="http://schemas.microsoft.com/office/drawing/2014/main" id="{5E443E19-CA24-4E05-9F09-C4546DD4036C}"/>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14989969" y="67527488"/>
          <a:ext cx="514350" cy="104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138</xdr:row>
      <xdr:rowOff>581025</xdr:rowOff>
    </xdr:from>
    <xdr:ext cx="514350" cy="10412"/>
    <xdr:pic>
      <xdr:nvPicPr>
        <xdr:cNvPr id="1006" name="Kép 1005">
          <a:extLst>
            <a:ext uri="{FF2B5EF4-FFF2-40B4-BE49-F238E27FC236}">
              <a16:creationId xmlns:a16="http://schemas.microsoft.com/office/drawing/2014/main" id="{EBB7E3F8-EE90-477F-9AA8-4DD2B61591D8}"/>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14989969" y="67527488"/>
          <a:ext cx="514350" cy="104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5</xdr:col>
      <xdr:colOff>123825</xdr:colOff>
      <xdr:row>187</xdr:row>
      <xdr:rowOff>1595914</xdr:rowOff>
    </xdr:from>
    <xdr:ext cx="878113" cy="269258"/>
    <xdr:pic>
      <xdr:nvPicPr>
        <xdr:cNvPr id="1008" name="Kép 1007">
          <a:extLst>
            <a:ext uri="{FF2B5EF4-FFF2-40B4-BE49-F238E27FC236}">
              <a16:creationId xmlns:a16="http://schemas.microsoft.com/office/drawing/2014/main" id="{A3699E14-843C-545D-F99D-3ED1A8CEA6FC}"/>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3862388" y="59698414"/>
          <a:ext cx="878113" cy="269258"/>
        </a:xfrm>
        <a:prstGeom prst="rect">
          <a:avLst/>
        </a:prstGeom>
      </xdr:spPr>
    </xdr:pic>
    <xdr:clientData/>
  </xdr:oneCellAnchor>
  <xdr:oneCellAnchor>
    <xdr:from>
      <xdr:col>13</xdr:col>
      <xdr:colOff>135732</xdr:colOff>
      <xdr:row>187</xdr:row>
      <xdr:rowOff>1607820</xdr:rowOff>
    </xdr:from>
    <xdr:ext cx="878113" cy="269258"/>
    <xdr:pic>
      <xdr:nvPicPr>
        <xdr:cNvPr id="1009" name="Kép 1008">
          <a:extLst>
            <a:ext uri="{FF2B5EF4-FFF2-40B4-BE49-F238E27FC236}">
              <a16:creationId xmlns:a16="http://schemas.microsoft.com/office/drawing/2014/main" id="{8E8F7CD7-FB55-C5F5-8942-EE94E6C3C76A}"/>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8815388" y="59710320"/>
          <a:ext cx="878113" cy="269258"/>
        </a:xfrm>
        <a:prstGeom prst="rect">
          <a:avLst/>
        </a:prstGeom>
      </xdr:spPr>
    </xdr:pic>
    <xdr:clientData/>
  </xdr:oneCellAnchor>
  <xdr:oneCellAnchor>
    <xdr:from>
      <xdr:col>21</xdr:col>
      <xdr:colOff>123825</xdr:colOff>
      <xdr:row>187</xdr:row>
      <xdr:rowOff>1643538</xdr:rowOff>
    </xdr:from>
    <xdr:ext cx="878113" cy="269258"/>
    <xdr:pic>
      <xdr:nvPicPr>
        <xdr:cNvPr id="1010" name="Kép 1009">
          <a:extLst>
            <a:ext uri="{FF2B5EF4-FFF2-40B4-BE49-F238E27FC236}">
              <a16:creationId xmlns:a16="http://schemas.microsoft.com/office/drawing/2014/main" id="{4E930CD2-F594-C808-C82A-74AB56192C27}"/>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3768388" y="59746038"/>
          <a:ext cx="878113" cy="269258"/>
        </a:xfrm>
        <a:prstGeom prst="rect">
          <a:avLst/>
        </a:prstGeom>
      </xdr:spPr>
    </xdr:pic>
    <xdr:clientData/>
  </xdr:oneCellAnchor>
  <xdr:oneCellAnchor>
    <xdr:from>
      <xdr:col>16</xdr:col>
      <xdr:colOff>95250</xdr:colOff>
      <xdr:row>141</xdr:row>
      <xdr:rowOff>581025</xdr:rowOff>
    </xdr:from>
    <xdr:ext cx="514350" cy="0"/>
    <xdr:pic>
      <xdr:nvPicPr>
        <xdr:cNvPr id="1013" name="Kép 10">
          <a:extLst>
            <a:ext uri="{FF2B5EF4-FFF2-40B4-BE49-F238E27FC236}">
              <a16:creationId xmlns:a16="http://schemas.microsoft.com/office/drawing/2014/main" id="{BECA6CD9-117D-4F3E-A7A4-7A6F146B1C5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6845855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1014" name="Kép 1013">
          <a:extLst>
            <a:ext uri="{FF2B5EF4-FFF2-40B4-BE49-F238E27FC236}">
              <a16:creationId xmlns:a16="http://schemas.microsoft.com/office/drawing/2014/main" id="{1147C86D-03B7-4509-9D12-97D1362F728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6845855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1015" name="Kép 10">
          <a:extLst>
            <a:ext uri="{FF2B5EF4-FFF2-40B4-BE49-F238E27FC236}">
              <a16:creationId xmlns:a16="http://schemas.microsoft.com/office/drawing/2014/main" id="{34E0B4D1-275F-44AD-AAEF-7406174B9CA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6845855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141</xdr:row>
      <xdr:rowOff>581025</xdr:rowOff>
    </xdr:from>
    <xdr:ext cx="514350" cy="0"/>
    <xdr:pic>
      <xdr:nvPicPr>
        <xdr:cNvPr id="1016" name="Kép 1015">
          <a:extLst>
            <a:ext uri="{FF2B5EF4-FFF2-40B4-BE49-F238E27FC236}">
              <a16:creationId xmlns:a16="http://schemas.microsoft.com/office/drawing/2014/main" id="{3C00C302-E4E1-4F27-8082-AAF49D748A3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6845855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29</xdr:col>
      <xdr:colOff>114299</xdr:colOff>
      <xdr:row>141</xdr:row>
      <xdr:rowOff>1552575</xdr:rowOff>
    </xdr:from>
    <xdr:ext cx="878113" cy="269258"/>
    <xdr:pic>
      <xdr:nvPicPr>
        <xdr:cNvPr id="1019" name="Kép 1018">
          <a:extLst>
            <a:ext uri="{FF2B5EF4-FFF2-40B4-BE49-F238E27FC236}">
              <a16:creationId xmlns:a16="http://schemas.microsoft.com/office/drawing/2014/main" id="{AE97AC16-69DB-1E78-2FF4-8EA25AFA7B06}"/>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3852862" y="69430106"/>
          <a:ext cx="878113" cy="269258"/>
        </a:xfrm>
        <a:prstGeom prst="rect">
          <a:avLst/>
        </a:prstGeom>
      </xdr:spPr>
    </xdr:pic>
    <xdr:clientData/>
  </xdr:oneCellAnchor>
  <xdr:oneCellAnchor>
    <xdr:from>
      <xdr:col>21</xdr:col>
      <xdr:colOff>161925</xdr:colOff>
      <xdr:row>141</xdr:row>
      <xdr:rowOff>1564482</xdr:rowOff>
    </xdr:from>
    <xdr:ext cx="878113" cy="269258"/>
    <xdr:pic>
      <xdr:nvPicPr>
        <xdr:cNvPr id="1020" name="Kép 1019">
          <a:extLst>
            <a:ext uri="{FF2B5EF4-FFF2-40B4-BE49-F238E27FC236}">
              <a16:creationId xmlns:a16="http://schemas.microsoft.com/office/drawing/2014/main" id="{C23DB953-B30C-F30D-856A-A5375A673CF1}"/>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8841581" y="69442013"/>
          <a:ext cx="878113" cy="269258"/>
        </a:xfrm>
        <a:prstGeom prst="rect">
          <a:avLst/>
        </a:prstGeom>
      </xdr:spPr>
    </xdr:pic>
    <xdr:clientData/>
  </xdr:oneCellAnchor>
  <xdr:twoCellAnchor editAs="oneCell">
    <xdr:from>
      <xdr:col>16</xdr:col>
      <xdr:colOff>392907</xdr:colOff>
      <xdr:row>134</xdr:row>
      <xdr:rowOff>95250</xdr:rowOff>
    </xdr:from>
    <xdr:to>
      <xdr:col>16</xdr:col>
      <xdr:colOff>1827217</xdr:colOff>
      <xdr:row>141</xdr:row>
      <xdr:rowOff>1243087</xdr:rowOff>
    </xdr:to>
    <xdr:pic>
      <xdr:nvPicPr>
        <xdr:cNvPr id="1021" name="Kép 1020">
          <a:extLst>
            <a:ext uri="{FF2B5EF4-FFF2-40B4-BE49-F238E27FC236}">
              <a16:creationId xmlns:a16="http://schemas.microsoft.com/office/drawing/2014/main" id="{4FB19E0D-5460-419E-8CC5-DD0BF6D5B659}"/>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5381626" y="66805969"/>
          <a:ext cx="1434310" cy="2401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95250</xdr:colOff>
      <xdr:row>218</xdr:row>
      <xdr:rowOff>581025</xdr:rowOff>
    </xdr:from>
    <xdr:to>
      <xdr:col>0</xdr:col>
      <xdr:colOff>609600</xdr:colOff>
      <xdr:row>218</xdr:row>
      <xdr:rowOff>581025</xdr:rowOff>
    </xdr:to>
    <xdr:pic>
      <xdr:nvPicPr>
        <xdr:cNvPr id="32" name="Kép 10">
          <a:extLst>
            <a:ext uri="{FF2B5EF4-FFF2-40B4-BE49-F238E27FC236}">
              <a16:creationId xmlns:a16="http://schemas.microsoft.com/office/drawing/2014/main" id="{0F19CB26-CF77-4931-891B-B57C9ABCBA8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5052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218</xdr:row>
      <xdr:rowOff>581025</xdr:rowOff>
    </xdr:from>
    <xdr:to>
      <xdr:col>0</xdr:col>
      <xdr:colOff>609600</xdr:colOff>
      <xdr:row>218</xdr:row>
      <xdr:rowOff>581025</xdr:rowOff>
    </xdr:to>
    <xdr:pic>
      <xdr:nvPicPr>
        <xdr:cNvPr id="33" name="Kép 32">
          <a:extLst>
            <a:ext uri="{FF2B5EF4-FFF2-40B4-BE49-F238E27FC236}">
              <a16:creationId xmlns:a16="http://schemas.microsoft.com/office/drawing/2014/main" id="{47437BD4-A23E-4AAF-B730-BD0D6CCE9AA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5052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218</xdr:row>
      <xdr:rowOff>581025</xdr:rowOff>
    </xdr:from>
    <xdr:ext cx="514350" cy="0"/>
    <xdr:pic>
      <xdr:nvPicPr>
        <xdr:cNvPr id="34" name="Kép 10">
          <a:extLst>
            <a:ext uri="{FF2B5EF4-FFF2-40B4-BE49-F238E27FC236}">
              <a16:creationId xmlns:a16="http://schemas.microsoft.com/office/drawing/2014/main" id="{73E8A94E-91EF-46EB-A619-8F5D84AB0FC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5052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218</xdr:row>
      <xdr:rowOff>581025</xdr:rowOff>
    </xdr:from>
    <xdr:ext cx="514350" cy="0"/>
    <xdr:pic>
      <xdr:nvPicPr>
        <xdr:cNvPr id="35" name="Kép 34">
          <a:extLst>
            <a:ext uri="{FF2B5EF4-FFF2-40B4-BE49-F238E27FC236}">
              <a16:creationId xmlns:a16="http://schemas.microsoft.com/office/drawing/2014/main" id="{F8538EB5-5EDA-47E9-AFE2-60598504B6C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5052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217</xdr:row>
      <xdr:rowOff>581025</xdr:rowOff>
    </xdr:from>
    <xdr:to>
      <xdr:col>0</xdr:col>
      <xdr:colOff>609600</xdr:colOff>
      <xdr:row>217</xdr:row>
      <xdr:rowOff>581025</xdr:rowOff>
    </xdr:to>
    <xdr:pic>
      <xdr:nvPicPr>
        <xdr:cNvPr id="36" name="Kép 10">
          <a:extLst>
            <a:ext uri="{FF2B5EF4-FFF2-40B4-BE49-F238E27FC236}">
              <a16:creationId xmlns:a16="http://schemas.microsoft.com/office/drawing/2014/main" id="{EB3269BA-77EE-4132-A190-21783C34A4E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217</xdr:row>
      <xdr:rowOff>581025</xdr:rowOff>
    </xdr:from>
    <xdr:to>
      <xdr:col>0</xdr:col>
      <xdr:colOff>609600</xdr:colOff>
      <xdr:row>217</xdr:row>
      <xdr:rowOff>581025</xdr:rowOff>
    </xdr:to>
    <xdr:pic>
      <xdr:nvPicPr>
        <xdr:cNvPr id="37" name="Kép 36">
          <a:extLst>
            <a:ext uri="{FF2B5EF4-FFF2-40B4-BE49-F238E27FC236}">
              <a16:creationId xmlns:a16="http://schemas.microsoft.com/office/drawing/2014/main" id="{DA3A2C51-DFF3-4AF1-A203-51F43F60807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217</xdr:row>
      <xdr:rowOff>581025</xdr:rowOff>
    </xdr:from>
    <xdr:to>
      <xdr:col>0</xdr:col>
      <xdr:colOff>609600</xdr:colOff>
      <xdr:row>217</xdr:row>
      <xdr:rowOff>581025</xdr:rowOff>
    </xdr:to>
    <xdr:pic>
      <xdr:nvPicPr>
        <xdr:cNvPr id="38" name="Kép 10">
          <a:extLst>
            <a:ext uri="{FF2B5EF4-FFF2-40B4-BE49-F238E27FC236}">
              <a16:creationId xmlns:a16="http://schemas.microsoft.com/office/drawing/2014/main" id="{80A053EA-24EE-4A06-903E-246F008A72F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217</xdr:row>
      <xdr:rowOff>581025</xdr:rowOff>
    </xdr:from>
    <xdr:to>
      <xdr:col>0</xdr:col>
      <xdr:colOff>609600</xdr:colOff>
      <xdr:row>217</xdr:row>
      <xdr:rowOff>581025</xdr:rowOff>
    </xdr:to>
    <xdr:pic>
      <xdr:nvPicPr>
        <xdr:cNvPr id="39" name="Kép 38">
          <a:extLst>
            <a:ext uri="{FF2B5EF4-FFF2-40B4-BE49-F238E27FC236}">
              <a16:creationId xmlns:a16="http://schemas.microsoft.com/office/drawing/2014/main" id="{8310A292-5110-4CA5-B69F-4DA4F43FA8F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217</xdr:row>
      <xdr:rowOff>581025</xdr:rowOff>
    </xdr:from>
    <xdr:to>
      <xdr:col>0</xdr:col>
      <xdr:colOff>609600</xdr:colOff>
      <xdr:row>217</xdr:row>
      <xdr:rowOff>581025</xdr:rowOff>
    </xdr:to>
    <xdr:pic>
      <xdr:nvPicPr>
        <xdr:cNvPr id="40" name="Kép 10">
          <a:extLst>
            <a:ext uri="{FF2B5EF4-FFF2-40B4-BE49-F238E27FC236}">
              <a16:creationId xmlns:a16="http://schemas.microsoft.com/office/drawing/2014/main" id="{B998014C-5B8B-489B-B0AC-FB786BEC467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217</xdr:row>
      <xdr:rowOff>581025</xdr:rowOff>
    </xdr:from>
    <xdr:to>
      <xdr:col>0</xdr:col>
      <xdr:colOff>609600</xdr:colOff>
      <xdr:row>217</xdr:row>
      <xdr:rowOff>581025</xdr:rowOff>
    </xdr:to>
    <xdr:pic>
      <xdr:nvPicPr>
        <xdr:cNvPr id="41" name="Kép 40">
          <a:extLst>
            <a:ext uri="{FF2B5EF4-FFF2-40B4-BE49-F238E27FC236}">
              <a16:creationId xmlns:a16="http://schemas.microsoft.com/office/drawing/2014/main" id="{D317113A-5D2E-4EBD-B548-591C5FA0106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217</xdr:row>
      <xdr:rowOff>581025</xdr:rowOff>
    </xdr:from>
    <xdr:ext cx="514350" cy="0"/>
    <xdr:pic>
      <xdr:nvPicPr>
        <xdr:cNvPr id="42" name="Kép 10">
          <a:extLst>
            <a:ext uri="{FF2B5EF4-FFF2-40B4-BE49-F238E27FC236}">
              <a16:creationId xmlns:a16="http://schemas.microsoft.com/office/drawing/2014/main" id="{6074C590-BBD7-4580-832E-09A1ECDDFD9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217</xdr:row>
      <xdr:rowOff>581025</xdr:rowOff>
    </xdr:from>
    <xdr:ext cx="514350" cy="0"/>
    <xdr:pic>
      <xdr:nvPicPr>
        <xdr:cNvPr id="43" name="Kép 42">
          <a:extLst>
            <a:ext uri="{FF2B5EF4-FFF2-40B4-BE49-F238E27FC236}">
              <a16:creationId xmlns:a16="http://schemas.microsoft.com/office/drawing/2014/main" id="{2638FFC1-C07F-4E00-9FE6-04E6289EE47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217</xdr:row>
      <xdr:rowOff>581025</xdr:rowOff>
    </xdr:from>
    <xdr:ext cx="514350" cy="0"/>
    <xdr:pic>
      <xdr:nvPicPr>
        <xdr:cNvPr id="44" name="Kép 10">
          <a:extLst>
            <a:ext uri="{FF2B5EF4-FFF2-40B4-BE49-F238E27FC236}">
              <a16:creationId xmlns:a16="http://schemas.microsoft.com/office/drawing/2014/main" id="{274F51E6-4310-4554-8860-8459566EB1B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217</xdr:row>
      <xdr:rowOff>581025</xdr:rowOff>
    </xdr:from>
    <xdr:ext cx="514350" cy="0"/>
    <xdr:pic>
      <xdr:nvPicPr>
        <xdr:cNvPr id="45" name="Kép 44">
          <a:extLst>
            <a:ext uri="{FF2B5EF4-FFF2-40B4-BE49-F238E27FC236}">
              <a16:creationId xmlns:a16="http://schemas.microsoft.com/office/drawing/2014/main" id="{A61CF1BF-E2CA-4BEE-AB84-3820A75CA4A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217</xdr:row>
      <xdr:rowOff>581025</xdr:rowOff>
    </xdr:from>
    <xdr:ext cx="514350" cy="0"/>
    <xdr:pic>
      <xdr:nvPicPr>
        <xdr:cNvPr id="46" name="Kép 10">
          <a:extLst>
            <a:ext uri="{FF2B5EF4-FFF2-40B4-BE49-F238E27FC236}">
              <a16:creationId xmlns:a16="http://schemas.microsoft.com/office/drawing/2014/main" id="{731F04F1-A91D-4639-9A3A-281BD69ED91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217</xdr:row>
      <xdr:rowOff>581025</xdr:rowOff>
    </xdr:from>
    <xdr:ext cx="514350" cy="0"/>
    <xdr:pic>
      <xdr:nvPicPr>
        <xdr:cNvPr id="47" name="Kép 46">
          <a:extLst>
            <a:ext uri="{FF2B5EF4-FFF2-40B4-BE49-F238E27FC236}">
              <a16:creationId xmlns:a16="http://schemas.microsoft.com/office/drawing/2014/main" id="{048C612B-DD85-4474-9985-ED4C408E88F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217</xdr:row>
      <xdr:rowOff>581025</xdr:rowOff>
    </xdr:from>
    <xdr:ext cx="514350" cy="0"/>
    <xdr:pic>
      <xdr:nvPicPr>
        <xdr:cNvPr id="48" name="Kép 10">
          <a:extLst>
            <a:ext uri="{FF2B5EF4-FFF2-40B4-BE49-F238E27FC236}">
              <a16:creationId xmlns:a16="http://schemas.microsoft.com/office/drawing/2014/main" id="{7A37A60A-CB91-42F2-AD37-BCB78EBB58F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217</xdr:row>
      <xdr:rowOff>581025</xdr:rowOff>
    </xdr:from>
    <xdr:ext cx="514350" cy="0"/>
    <xdr:pic>
      <xdr:nvPicPr>
        <xdr:cNvPr id="49" name="Kép 48">
          <a:extLst>
            <a:ext uri="{FF2B5EF4-FFF2-40B4-BE49-F238E27FC236}">
              <a16:creationId xmlns:a16="http://schemas.microsoft.com/office/drawing/2014/main" id="{05B8714A-BC75-4641-B883-3CC889A8F53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0</xdr:col>
      <xdr:colOff>90457</xdr:colOff>
      <xdr:row>209</xdr:row>
      <xdr:rowOff>206993</xdr:rowOff>
    </xdr:from>
    <xdr:to>
      <xdr:col>0</xdr:col>
      <xdr:colOff>2017303</xdr:colOff>
      <xdr:row>218</xdr:row>
      <xdr:rowOff>1581127</xdr:rowOff>
    </xdr:to>
    <xdr:pic>
      <xdr:nvPicPr>
        <xdr:cNvPr id="50" name="Kép 49">
          <a:extLst>
            <a:ext uri="{FF2B5EF4-FFF2-40B4-BE49-F238E27FC236}">
              <a16:creationId xmlns:a16="http://schemas.microsoft.com/office/drawing/2014/main" id="{795DFEBB-8139-4412-86D8-0AEFDC5D2893}"/>
            </a:ext>
          </a:extLst>
        </xdr:cNvPr>
        <xdr:cNvPicPr>
          <a:picLocks noChangeAspect="1"/>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l="23214" t="34963" r="21418" b="7247"/>
        <a:stretch>
          <a:fillRect/>
        </a:stretch>
      </xdr:blipFill>
      <xdr:spPr>
        <a:xfrm>
          <a:off x="90457" y="65840888"/>
          <a:ext cx="1926846" cy="3046547"/>
        </a:xfrm>
        <a:prstGeom prst="rect">
          <a:avLst/>
        </a:prstGeom>
      </xdr:spPr>
    </xdr:pic>
    <xdr:clientData/>
  </xdr:twoCellAnchor>
  <xdr:twoCellAnchor>
    <xdr:from>
      <xdr:col>8</xdr:col>
      <xdr:colOff>95250</xdr:colOff>
      <xdr:row>218</xdr:row>
      <xdr:rowOff>581025</xdr:rowOff>
    </xdr:from>
    <xdr:to>
      <xdr:col>8</xdr:col>
      <xdr:colOff>609600</xdr:colOff>
      <xdr:row>218</xdr:row>
      <xdr:rowOff>581025</xdr:rowOff>
    </xdr:to>
    <xdr:pic>
      <xdr:nvPicPr>
        <xdr:cNvPr id="51" name="Kép 10">
          <a:extLst>
            <a:ext uri="{FF2B5EF4-FFF2-40B4-BE49-F238E27FC236}">
              <a16:creationId xmlns:a16="http://schemas.microsoft.com/office/drawing/2014/main" id="{FCF46B1F-2FE9-4B66-A040-63019395241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5052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218</xdr:row>
      <xdr:rowOff>581025</xdr:rowOff>
    </xdr:from>
    <xdr:to>
      <xdr:col>8</xdr:col>
      <xdr:colOff>609600</xdr:colOff>
      <xdr:row>218</xdr:row>
      <xdr:rowOff>581025</xdr:rowOff>
    </xdr:to>
    <xdr:pic>
      <xdr:nvPicPr>
        <xdr:cNvPr id="53" name="Kép 52">
          <a:extLst>
            <a:ext uri="{FF2B5EF4-FFF2-40B4-BE49-F238E27FC236}">
              <a16:creationId xmlns:a16="http://schemas.microsoft.com/office/drawing/2014/main" id="{6FEA1A03-F5AB-4362-A49D-FDCDD238EC5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5052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218</xdr:row>
      <xdr:rowOff>581025</xdr:rowOff>
    </xdr:from>
    <xdr:ext cx="514350" cy="0"/>
    <xdr:pic>
      <xdr:nvPicPr>
        <xdr:cNvPr id="54" name="Kép 10">
          <a:extLst>
            <a:ext uri="{FF2B5EF4-FFF2-40B4-BE49-F238E27FC236}">
              <a16:creationId xmlns:a16="http://schemas.microsoft.com/office/drawing/2014/main" id="{7B898855-3D3F-42AF-B638-DB1672DCD96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5052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218</xdr:row>
      <xdr:rowOff>581025</xdr:rowOff>
    </xdr:from>
    <xdr:ext cx="514350" cy="0"/>
    <xdr:pic>
      <xdr:nvPicPr>
        <xdr:cNvPr id="55" name="Kép 54">
          <a:extLst>
            <a:ext uri="{FF2B5EF4-FFF2-40B4-BE49-F238E27FC236}">
              <a16:creationId xmlns:a16="http://schemas.microsoft.com/office/drawing/2014/main" id="{4735CBBD-47F3-47BA-90A0-BE935FCAE81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5052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217</xdr:row>
      <xdr:rowOff>581025</xdr:rowOff>
    </xdr:from>
    <xdr:to>
      <xdr:col>8</xdr:col>
      <xdr:colOff>609600</xdr:colOff>
      <xdr:row>217</xdr:row>
      <xdr:rowOff>581025</xdr:rowOff>
    </xdr:to>
    <xdr:pic>
      <xdr:nvPicPr>
        <xdr:cNvPr id="56" name="Kép 10">
          <a:extLst>
            <a:ext uri="{FF2B5EF4-FFF2-40B4-BE49-F238E27FC236}">
              <a16:creationId xmlns:a16="http://schemas.microsoft.com/office/drawing/2014/main" id="{E93FD628-91C3-4E19-9383-05D66970AA5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217</xdr:row>
      <xdr:rowOff>581025</xdr:rowOff>
    </xdr:from>
    <xdr:to>
      <xdr:col>8</xdr:col>
      <xdr:colOff>609600</xdr:colOff>
      <xdr:row>217</xdr:row>
      <xdr:rowOff>581025</xdr:rowOff>
    </xdr:to>
    <xdr:pic>
      <xdr:nvPicPr>
        <xdr:cNvPr id="57" name="Kép 56">
          <a:extLst>
            <a:ext uri="{FF2B5EF4-FFF2-40B4-BE49-F238E27FC236}">
              <a16:creationId xmlns:a16="http://schemas.microsoft.com/office/drawing/2014/main" id="{B37BFB0E-C88F-4911-9C23-4DD951DA2A2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217</xdr:row>
      <xdr:rowOff>581025</xdr:rowOff>
    </xdr:from>
    <xdr:to>
      <xdr:col>8</xdr:col>
      <xdr:colOff>609600</xdr:colOff>
      <xdr:row>217</xdr:row>
      <xdr:rowOff>581025</xdr:rowOff>
    </xdr:to>
    <xdr:pic>
      <xdr:nvPicPr>
        <xdr:cNvPr id="58" name="Kép 10">
          <a:extLst>
            <a:ext uri="{FF2B5EF4-FFF2-40B4-BE49-F238E27FC236}">
              <a16:creationId xmlns:a16="http://schemas.microsoft.com/office/drawing/2014/main" id="{FBB4522B-5168-4BDA-97D1-9F3EBA94220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217</xdr:row>
      <xdr:rowOff>581025</xdr:rowOff>
    </xdr:from>
    <xdr:to>
      <xdr:col>8</xdr:col>
      <xdr:colOff>609600</xdr:colOff>
      <xdr:row>217</xdr:row>
      <xdr:rowOff>581025</xdr:rowOff>
    </xdr:to>
    <xdr:pic>
      <xdr:nvPicPr>
        <xdr:cNvPr id="59" name="Kép 58">
          <a:extLst>
            <a:ext uri="{FF2B5EF4-FFF2-40B4-BE49-F238E27FC236}">
              <a16:creationId xmlns:a16="http://schemas.microsoft.com/office/drawing/2014/main" id="{02B3B285-63C7-47E0-A155-E05B6A5E8E8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217</xdr:row>
      <xdr:rowOff>581025</xdr:rowOff>
    </xdr:from>
    <xdr:to>
      <xdr:col>8</xdr:col>
      <xdr:colOff>609600</xdr:colOff>
      <xdr:row>217</xdr:row>
      <xdr:rowOff>581025</xdr:rowOff>
    </xdr:to>
    <xdr:pic>
      <xdr:nvPicPr>
        <xdr:cNvPr id="60" name="Kép 10">
          <a:extLst>
            <a:ext uri="{FF2B5EF4-FFF2-40B4-BE49-F238E27FC236}">
              <a16:creationId xmlns:a16="http://schemas.microsoft.com/office/drawing/2014/main" id="{218C0B33-5D56-4E46-9B8E-3237127E4CB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217</xdr:row>
      <xdr:rowOff>581025</xdr:rowOff>
    </xdr:from>
    <xdr:to>
      <xdr:col>8</xdr:col>
      <xdr:colOff>609600</xdr:colOff>
      <xdr:row>217</xdr:row>
      <xdr:rowOff>581025</xdr:rowOff>
    </xdr:to>
    <xdr:pic>
      <xdr:nvPicPr>
        <xdr:cNvPr id="61" name="Kép 60">
          <a:extLst>
            <a:ext uri="{FF2B5EF4-FFF2-40B4-BE49-F238E27FC236}">
              <a16:creationId xmlns:a16="http://schemas.microsoft.com/office/drawing/2014/main" id="{0DCDB6E6-CBEC-4DC7-AD23-F7CF6DDB853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217</xdr:row>
      <xdr:rowOff>581025</xdr:rowOff>
    </xdr:from>
    <xdr:ext cx="514350" cy="0"/>
    <xdr:pic>
      <xdr:nvPicPr>
        <xdr:cNvPr id="62" name="Kép 10">
          <a:extLst>
            <a:ext uri="{FF2B5EF4-FFF2-40B4-BE49-F238E27FC236}">
              <a16:creationId xmlns:a16="http://schemas.microsoft.com/office/drawing/2014/main" id="{6F6E1CAB-3578-4759-B717-C302E1C65E7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217</xdr:row>
      <xdr:rowOff>581025</xdr:rowOff>
    </xdr:from>
    <xdr:ext cx="514350" cy="0"/>
    <xdr:pic>
      <xdr:nvPicPr>
        <xdr:cNvPr id="63" name="Kép 62">
          <a:extLst>
            <a:ext uri="{FF2B5EF4-FFF2-40B4-BE49-F238E27FC236}">
              <a16:creationId xmlns:a16="http://schemas.microsoft.com/office/drawing/2014/main" id="{31A6FC02-FA90-4BFE-9331-D72D51F2300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217</xdr:row>
      <xdr:rowOff>581025</xdr:rowOff>
    </xdr:from>
    <xdr:ext cx="514350" cy="0"/>
    <xdr:pic>
      <xdr:nvPicPr>
        <xdr:cNvPr id="197" name="Kép 10">
          <a:extLst>
            <a:ext uri="{FF2B5EF4-FFF2-40B4-BE49-F238E27FC236}">
              <a16:creationId xmlns:a16="http://schemas.microsoft.com/office/drawing/2014/main" id="{0E51122D-E2CD-4202-8CAB-F8CD5143403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217</xdr:row>
      <xdr:rowOff>581025</xdr:rowOff>
    </xdr:from>
    <xdr:ext cx="514350" cy="0"/>
    <xdr:pic>
      <xdr:nvPicPr>
        <xdr:cNvPr id="264" name="Kép 263">
          <a:extLst>
            <a:ext uri="{FF2B5EF4-FFF2-40B4-BE49-F238E27FC236}">
              <a16:creationId xmlns:a16="http://schemas.microsoft.com/office/drawing/2014/main" id="{66D08C2C-7EBC-45EE-B3B4-39918D911AE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217</xdr:row>
      <xdr:rowOff>581025</xdr:rowOff>
    </xdr:from>
    <xdr:ext cx="514350" cy="0"/>
    <xdr:pic>
      <xdr:nvPicPr>
        <xdr:cNvPr id="269" name="Kép 10">
          <a:extLst>
            <a:ext uri="{FF2B5EF4-FFF2-40B4-BE49-F238E27FC236}">
              <a16:creationId xmlns:a16="http://schemas.microsoft.com/office/drawing/2014/main" id="{C297BC66-8465-47B7-99AB-B6CAB4EA520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217</xdr:row>
      <xdr:rowOff>581025</xdr:rowOff>
    </xdr:from>
    <xdr:ext cx="514350" cy="0"/>
    <xdr:pic>
      <xdr:nvPicPr>
        <xdr:cNvPr id="272" name="Kép 271">
          <a:extLst>
            <a:ext uri="{FF2B5EF4-FFF2-40B4-BE49-F238E27FC236}">
              <a16:creationId xmlns:a16="http://schemas.microsoft.com/office/drawing/2014/main" id="{8879F652-932D-4516-8FAF-3328DC5AD87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217</xdr:row>
      <xdr:rowOff>581025</xdr:rowOff>
    </xdr:from>
    <xdr:ext cx="514350" cy="0"/>
    <xdr:pic>
      <xdr:nvPicPr>
        <xdr:cNvPr id="336" name="Kép 10">
          <a:extLst>
            <a:ext uri="{FF2B5EF4-FFF2-40B4-BE49-F238E27FC236}">
              <a16:creationId xmlns:a16="http://schemas.microsoft.com/office/drawing/2014/main" id="{FD17F26A-4D93-4FCD-AD0E-BFB0972EE3F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217</xdr:row>
      <xdr:rowOff>581025</xdr:rowOff>
    </xdr:from>
    <xdr:ext cx="514350" cy="0"/>
    <xdr:pic>
      <xdr:nvPicPr>
        <xdr:cNvPr id="802" name="Kép 801">
          <a:extLst>
            <a:ext uri="{FF2B5EF4-FFF2-40B4-BE49-F238E27FC236}">
              <a16:creationId xmlns:a16="http://schemas.microsoft.com/office/drawing/2014/main" id="{283E59D3-574D-435C-A96B-36D3196CED2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2924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218</xdr:row>
      <xdr:rowOff>581025</xdr:rowOff>
    </xdr:from>
    <xdr:to>
      <xdr:col>8</xdr:col>
      <xdr:colOff>609600</xdr:colOff>
      <xdr:row>218</xdr:row>
      <xdr:rowOff>581025</xdr:rowOff>
    </xdr:to>
    <xdr:pic>
      <xdr:nvPicPr>
        <xdr:cNvPr id="803" name="Kép 10">
          <a:extLst>
            <a:ext uri="{FF2B5EF4-FFF2-40B4-BE49-F238E27FC236}">
              <a16:creationId xmlns:a16="http://schemas.microsoft.com/office/drawing/2014/main" id="{FA751D21-8DB4-4312-B1D0-DA8092C6D6A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5052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218</xdr:row>
      <xdr:rowOff>581025</xdr:rowOff>
    </xdr:from>
    <xdr:to>
      <xdr:col>8</xdr:col>
      <xdr:colOff>609600</xdr:colOff>
      <xdr:row>218</xdr:row>
      <xdr:rowOff>581025</xdr:rowOff>
    </xdr:to>
    <xdr:pic>
      <xdr:nvPicPr>
        <xdr:cNvPr id="805" name="Kép 804">
          <a:extLst>
            <a:ext uri="{FF2B5EF4-FFF2-40B4-BE49-F238E27FC236}">
              <a16:creationId xmlns:a16="http://schemas.microsoft.com/office/drawing/2014/main" id="{9B75F57F-A07D-46FA-A317-459A9880074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5052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218</xdr:row>
      <xdr:rowOff>581025</xdr:rowOff>
    </xdr:from>
    <xdr:ext cx="514350" cy="0"/>
    <xdr:pic>
      <xdr:nvPicPr>
        <xdr:cNvPr id="809" name="Kép 10">
          <a:extLst>
            <a:ext uri="{FF2B5EF4-FFF2-40B4-BE49-F238E27FC236}">
              <a16:creationId xmlns:a16="http://schemas.microsoft.com/office/drawing/2014/main" id="{9EE426A5-7F3A-4D2B-83ED-F84022097BE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5052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218</xdr:row>
      <xdr:rowOff>581025</xdr:rowOff>
    </xdr:from>
    <xdr:ext cx="514350" cy="0"/>
    <xdr:pic>
      <xdr:nvPicPr>
        <xdr:cNvPr id="824" name="Kép 823">
          <a:extLst>
            <a:ext uri="{FF2B5EF4-FFF2-40B4-BE49-F238E27FC236}">
              <a16:creationId xmlns:a16="http://schemas.microsoft.com/office/drawing/2014/main" id="{B33663AB-5B49-4400-9577-C33D644CD99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0" y="35052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8</xdr:col>
      <xdr:colOff>83857</xdr:colOff>
      <xdr:row>208</xdr:row>
      <xdr:rowOff>218345</xdr:rowOff>
    </xdr:from>
    <xdr:to>
      <xdr:col>8</xdr:col>
      <xdr:colOff>2022084</xdr:colOff>
      <xdr:row>218</xdr:row>
      <xdr:rowOff>1423301</xdr:rowOff>
    </xdr:to>
    <xdr:pic>
      <xdr:nvPicPr>
        <xdr:cNvPr id="844" name="Kép 843">
          <a:extLst>
            <a:ext uri="{FF2B5EF4-FFF2-40B4-BE49-F238E27FC236}">
              <a16:creationId xmlns:a16="http://schemas.microsoft.com/office/drawing/2014/main" id="{6DC3168C-EA23-096E-0245-47C3025AD7F7}"/>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l="4382" r="2747"/>
        <a:stretch>
          <a:fillRect/>
        </a:stretch>
      </xdr:blipFill>
      <xdr:spPr>
        <a:xfrm flipH="1">
          <a:off x="6602628" y="64671900"/>
          <a:ext cx="1938227" cy="3071982"/>
        </a:xfrm>
        <a:prstGeom prst="rect">
          <a:avLst/>
        </a:prstGeom>
      </xdr:spPr>
    </xdr:pic>
    <xdr:clientData/>
  </xdr:twoCellAnchor>
  <xdr:twoCellAnchor editAs="oneCell">
    <xdr:from>
      <xdr:col>0</xdr:col>
      <xdr:colOff>1207238</xdr:colOff>
      <xdr:row>205</xdr:row>
      <xdr:rowOff>296190</xdr:rowOff>
    </xdr:from>
    <xdr:to>
      <xdr:col>0</xdr:col>
      <xdr:colOff>2026832</xdr:colOff>
      <xdr:row>210</xdr:row>
      <xdr:rowOff>129225</xdr:rowOff>
    </xdr:to>
    <xdr:pic>
      <xdr:nvPicPr>
        <xdr:cNvPr id="845" name="Kép 844">
          <a:extLst>
            <a:ext uri="{FF2B5EF4-FFF2-40B4-BE49-F238E27FC236}">
              <a16:creationId xmlns:a16="http://schemas.microsoft.com/office/drawing/2014/main" id="{A254B03D-16FB-83CB-9EC8-CE083559BCB2}"/>
            </a:ext>
          </a:extLst>
        </xdr:cNvPr>
        <xdr:cNvPicPr>
          <a:picLocks noChangeAspect="1"/>
        </xdr:cNvPicPr>
      </xdr:nvPicPr>
      <xdr:blipFill>
        <a:blip xmlns:r="http://schemas.openxmlformats.org/officeDocument/2006/relationships" r:embed="rId69"/>
        <a:stretch>
          <a:fillRect/>
        </a:stretch>
      </xdr:blipFill>
      <xdr:spPr>
        <a:xfrm>
          <a:off x="1207238" y="64866830"/>
          <a:ext cx="819594" cy="115102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95250</xdr:colOff>
      <xdr:row>12</xdr:row>
      <xdr:rowOff>581025</xdr:rowOff>
    </xdr:from>
    <xdr:to>
      <xdr:col>0</xdr:col>
      <xdr:colOff>609600</xdr:colOff>
      <xdr:row>12</xdr:row>
      <xdr:rowOff>581025</xdr:rowOff>
    </xdr:to>
    <xdr:pic>
      <xdr:nvPicPr>
        <xdr:cNvPr id="61" name="Kép 10">
          <a:extLst>
            <a:ext uri="{FF2B5EF4-FFF2-40B4-BE49-F238E27FC236}">
              <a16:creationId xmlns:a16="http://schemas.microsoft.com/office/drawing/2014/main" id="{DF183C1B-54EB-4601-9C45-3790529D375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12</xdr:row>
      <xdr:rowOff>581025</xdr:rowOff>
    </xdr:from>
    <xdr:to>
      <xdr:col>0</xdr:col>
      <xdr:colOff>609600</xdr:colOff>
      <xdr:row>12</xdr:row>
      <xdr:rowOff>581025</xdr:rowOff>
    </xdr:to>
    <xdr:pic>
      <xdr:nvPicPr>
        <xdr:cNvPr id="62" name="Kép 61">
          <a:extLst>
            <a:ext uri="{FF2B5EF4-FFF2-40B4-BE49-F238E27FC236}">
              <a16:creationId xmlns:a16="http://schemas.microsoft.com/office/drawing/2014/main" id="{0EB4744D-7143-468A-A3ED-F2F107F3EE6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12</xdr:row>
      <xdr:rowOff>581025</xdr:rowOff>
    </xdr:from>
    <xdr:to>
      <xdr:col>0</xdr:col>
      <xdr:colOff>609600</xdr:colOff>
      <xdr:row>12</xdr:row>
      <xdr:rowOff>581025</xdr:rowOff>
    </xdr:to>
    <xdr:pic>
      <xdr:nvPicPr>
        <xdr:cNvPr id="63" name="Kép 10">
          <a:extLst>
            <a:ext uri="{FF2B5EF4-FFF2-40B4-BE49-F238E27FC236}">
              <a16:creationId xmlns:a16="http://schemas.microsoft.com/office/drawing/2014/main" id="{60ACFA45-9905-49B6-8D14-4AB5B2CC5F8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12</xdr:row>
      <xdr:rowOff>581025</xdr:rowOff>
    </xdr:from>
    <xdr:to>
      <xdr:col>0</xdr:col>
      <xdr:colOff>609600</xdr:colOff>
      <xdr:row>12</xdr:row>
      <xdr:rowOff>581025</xdr:rowOff>
    </xdr:to>
    <xdr:pic>
      <xdr:nvPicPr>
        <xdr:cNvPr id="64" name="Kép 10">
          <a:extLst>
            <a:ext uri="{FF2B5EF4-FFF2-40B4-BE49-F238E27FC236}">
              <a16:creationId xmlns:a16="http://schemas.microsoft.com/office/drawing/2014/main" id="{FC60164F-14A1-475F-957F-F3DAD37BC6D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12</xdr:row>
      <xdr:rowOff>581025</xdr:rowOff>
    </xdr:from>
    <xdr:to>
      <xdr:col>0</xdr:col>
      <xdr:colOff>609600</xdr:colOff>
      <xdr:row>12</xdr:row>
      <xdr:rowOff>581025</xdr:rowOff>
    </xdr:to>
    <xdr:pic>
      <xdr:nvPicPr>
        <xdr:cNvPr id="66" name="Kép 10">
          <a:extLst>
            <a:ext uri="{FF2B5EF4-FFF2-40B4-BE49-F238E27FC236}">
              <a16:creationId xmlns:a16="http://schemas.microsoft.com/office/drawing/2014/main" id="{10ED9C8B-EFD7-4F53-A948-4545FF90615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12</xdr:row>
      <xdr:rowOff>581025</xdr:rowOff>
    </xdr:from>
    <xdr:to>
      <xdr:col>0</xdr:col>
      <xdr:colOff>609600</xdr:colOff>
      <xdr:row>12</xdr:row>
      <xdr:rowOff>581025</xdr:rowOff>
    </xdr:to>
    <xdr:pic>
      <xdr:nvPicPr>
        <xdr:cNvPr id="67" name="Kép 66">
          <a:extLst>
            <a:ext uri="{FF2B5EF4-FFF2-40B4-BE49-F238E27FC236}">
              <a16:creationId xmlns:a16="http://schemas.microsoft.com/office/drawing/2014/main" id="{3594B36E-BADF-4FBC-98FD-A90EA73B753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12</xdr:row>
      <xdr:rowOff>581025</xdr:rowOff>
    </xdr:from>
    <xdr:ext cx="514350" cy="0"/>
    <xdr:pic>
      <xdr:nvPicPr>
        <xdr:cNvPr id="68" name="Kép 10">
          <a:extLst>
            <a:ext uri="{FF2B5EF4-FFF2-40B4-BE49-F238E27FC236}">
              <a16:creationId xmlns:a16="http://schemas.microsoft.com/office/drawing/2014/main" id="{39FF302F-D188-44AE-BC98-1A810F244F8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69" name="Kép 68">
          <a:extLst>
            <a:ext uri="{FF2B5EF4-FFF2-40B4-BE49-F238E27FC236}">
              <a16:creationId xmlns:a16="http://schemas.microsoft.com/office/drawing/2014/main" id="{9BF3489F-C6DC-4C70-9434-3140A5EC11A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70" name="Kép 10">
          <a:extLst>
            <a:ext uri="{FF2B5EF4-FFF2-40B4-BE49-F238E27FC236}">
              <a16:creationId xmlns:a16="http://schemas.microsoft.com/office/drawing/2014/main" id="{277BE82E-2612-4FE9-BCB0-F3D2560E1DF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71" name="Kép 70">
          <a:extLst>
            <a:ext uri="{FF2B5EF4-FFF2-40B4-BE49-F238E27FC236}">
              <a16:creationId xmlns:a16="http://schemas.microsoft.com/office/drawing/2014/main" id="{F99EAEBF-258B-48D3-876C-1BAF4E136FA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72" name="Kép 10">
          <a:extLst>
            <a:ext uri="{FF2B5EF4-FFF2-40B4-BE49-F238E27FC236}">
              <a16:creationId xmlns:a16="http://schemas.microsoft.com/office/drawing/2014/main" id="{359B6CCF-146B-48B1-AD53-DDD6FC3CAD3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73" name="Kép 72">
          <a:extLst>
            <a:ext uri="{FF2B5EF4-FFF2-40B4-BE49-F238E27FC236}">
              <a16:creationId xmlns:a16="http://schemas.microsoft.com/office/drawing/2014/main" id="{8C8E05CA-51C2-4994-BC5F-36A13DCAF7B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12</xdr:row>
      <xdr:rowOff>581025</xdr:rowOff>
    </xdr:from>
    <xdr:to>
      <xdr:col>0</xdr:col>
      <xdr:colOff>609600</xdr:colOff>
      <xdr:row>12</xdr:row>
      <xdr:rowOff>581025</xdr:rowOff>
    </xdr:to>
    <xdr:pic>
      <xdr:nvPicPr>
        <xdr:cNvPr id="74" name="Kép 10">
          <a:extLst>
            <a:ext uri="{FF2B5EF4-FFF2-40B4-BE49-F238E27FC236}">
              <a16:creationId xmlns:a16="http://schemas.microsoft.com/office/drawing/2014/main" id="{2F6D9262-3F84-4017-9FE4-1EA0E671942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12</xdr:row>
      <xdr:rowOff>581025</xdr:rowOff>
    </xdr:from>
    <xdr:to>
      <xdr:col>0</xdr:col>
      <xdr:colOff>609600</xdr:colOff>
      <xdr:row>12</xdr:row>
      <xdr:rowOff>581025</xdr:rowOff>
    </xdr:to>
    <xdr:pic>
      <xdr:nvPicPr>
        <xdr:cNvPr id="75" name="Kép 74">
          <a:extLst>
            <a:ext uri="{FF2B5EF4-FFF2-40B4-BE49-F238E27FC236}">
              <a16:creationId xmlns:a16="http://schemas.microsoft.com/office/drawing/2014/main" id="{31CAD7E6-7DF9-475F-A983-E9B6A283A18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12</xdr:row>
      <xdr:rowOff>581025</xdr:rowOff>
    </xdr:from>
    <xdr:ext cx="514350" cy="0"/>
    <xdr:pic>
      <xdr:nvPicPr>
        <xdr:cNvPr id="76" name="Kép 10">
          <a:extLst>
            <a:ext uri="{FF2B5EF4-FFF2-40B4-BE49-F238E27FC236}">
              <a16:creationId xmlns:a16="http://schemas.microsoft.com/office/drawing/2014/main" id="{92F045F6-2C49-41BB-9369-3D32D033F7D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77" name="Kép 76">
          <a:extLst>
            <a:ext uri="{FF2B5EF4-FFF2-40B4-BE49-F238E27FC236}">
              <a16:creationId xmlns:a16="http://schemas.microsoft.com/office/drawing/2014/main" id="{83A81CE3-EDE9-403F-8CDC-F71C5C20673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78" name="Kép 10">
          <a:extLst>
            <a:ext uri="{FF2B5EF4-FFF2-40B4-BE49-F238E27FC236}">
              <a16:creationId xmlns:a16="http://schemas.microsoft.com/office/drawing/2014/main" id="{4D7E2732-B85F-421F-B2F5-2648BFDC9EC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79" name="Kép 78">
          <a:extLst>
            <a:ext uri="{FF2B5EF4-FFF2-40B4-BE49-F238E27FC236}">
              <a16:creationId xmlns:a16="http://schemas.microsoft.com/office/drawing/2014/main" id="{84CA1C75-376F-4815-811E-AD9B44F155D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80" name="Kép 10">
          <a:extLst>
            <a:ext uri="{FF2B5EF4-FFF2-40B4-BE49-F238E27FC236}">
              <a16:creationId xmlns:a16="http://schemas.microsoft.com/office/drawing/2014/main" id="{7DCF7BE4-0157-46E0-9267-64540CEDB99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81" name="Kép 80">
          <a:extLst>
            <a:ext uri="{FF2B5EF4-FFF2-40B4-BE49-F238E27FC236}">
              <a16:creationId xmlns:a16="http://schemas.microsoft.com/office/drawing/2014/main" id="{ADF0BDC0-A407-4C97-A6B6-12CBA3AE64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76258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16</xdr:col>
      <xdr:colOff>95250</xdr:colOff>
      <xdr:row>12</xdr:row>
      <xdr:rowOff>581025</xdr:rowOff>
    </xdr:from>
    <xdr:to>
      <xdr:col>16</xdr:col>
      <xdr:colOff>609600</xdr:colOff>
      <xdr:row>12</xdr:row>
      <xdr:rowOff>581025</xdr:rowOff>
    </xdr:to>
    <xdr:pic>
      <xdr:nvPicPr>
        <xdr:cNvPr id="87" name="Kép 10">
          <a:extLst>
            <a:ext uri="{FF2B5EF4-FFF2-40B4-BE49-F238E27FC236}">
              <a16:creationId xmlns:a16="http://schemas.microsoft.com/office/drawing/2014/main" id="{F4062CAC-4565-4E35-A75F-5A0E337A719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33242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12</xdr:row>
      <xdr:rowOff>581025</xdr:rowOff>
    </xdr:from>
    <xdr:to>
      <xdr:col>16</xdr:col>
      <xdr:colOff>609600</xdr:colOff>
      <xdr:row>12</xdr:row>
      <xdr:rowOff>581025</xdr:rowOff>
    </xdr:to>
    <xdr:pic>
      <xdr:nvPicPr>
        <xdr:cNvPr id="88" name="Kép 87">
          <a:extLst>
            <a:ext uri="{FF2B5EF4-FFF2-40B4-BE49-F238E27FC236}">
              <a16:creationId xmlns:a16="http://schemas.microsoft.com/office/drawing/2014/main" id="{46A6658D-516D-4E47-B2D3-F39726DD76D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33242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12</xdr:row>
      <xdr:rowOff>581025</xdr:rowOff>
    </xdr:from>
    <xdr:ext cx="514350" cy="0"/>
    <xdr:pic>
      <xdr:nvPicPr>
        <xdr:cNvPr id="89" name="Kép 10">
          <a:extLst>
            <a:ext uri="{FF2B5EF4-FFF2-40B4-BE49-F238E27FC236}">
              <a16:creationId xmlns:a16="http://schemas.microsoft.com/office/drawing/2014/main" id="{AC99B270-9AD2-4ECB-AE79-4CF2715F665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33242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12</xdr:row>
      <xdr:rowOff>581025</xdr:rowOff>
    </xdr:from>
    <xdr:ext cx="514350" cy="0"/>
    <xdr:pic>
      <xdr:nvPicPr>
        <xdr:cNvPr id="90" name="Kép 89">
          <a:extLst>
            <a:ext uri="{FF2B5EF4-FFF2-40B4-BE49-F238E27FC236}">
              <a16:creationId xmlns:a16="http://schemas.microsoft.com/office/drawing/2014/main" id="{C4E80C0A-5FD6-4BB1-BAFC-41B0DD7C706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33242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12</xdr:row>
      <xdr:rowOff>581025</xdr:rowOff>
    </xdr:from>
    <xdr:ext cx="514350" cy="0"/>
    <xdr:pic>
      <xdr:nvPicPr>
        <xdr:cNvPr id="93" name="Kép 10">
          <a:extLst>
            <a:ext uri="{FF2B5EF4-FFF2-40B4-BE49-F238E27FC236}">
              <a16:creationId xmlns:a16="http://schemas.microsoft.com/office/drawing/2014/main" id="{13EB2451-AD43-4E08-A895-50955EB6D12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33242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12</xdr:row>
      <xdr:rowOff>581025</xdr:rowOff>
    </xdr:from>
    <xdr:ext cx="514350" cy="0"/>
    <xdr:pic>
      <xdr:nvPicPr>
        <xdr:cNvPr id="94" name="Kép 93">
          <a:extLst>
            <a:ext uri="{FF2B5EF4-FFF2-40B4-BE49-F238E27FC236}">
              <a16:creationId xmlns:a16="http://schemas.microsoft.com/office/drawing/2014/main" id="{1A7175F4-F9DD-4C0F-8270-026CAC29A79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33242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24</xdr:col>
      <xdr:colOff>95250</xdr:colOff>
      <xdr:row>25</xdr:row>
      <xdr:rowOff>581025</xdr:rowOff>
    </xdr:from>
    <xdr:to>
      <xdr:col>24</xdr:col>
      <xdr:colOff>609600</xdr:colOff>
      <xdr:row>25</xdr:row>
      <xdr:rowOff>581025</xdr:rowOff>
    </xdr:to>
    <xdr:pic>
      <xdr:nvPicPr>
        <xdr:cNvPr id="95" name="Kép 10">
          <a:extLst>
            <a:ext uri="{FF2B5EF4-FFF2-40B4-BE49-F238E27FC236}">
              <a16:creationId xmlns:a16="http://schemas.microsoft.com/office/drawing/2014/main" id="{66D9F436-A8BD-4AEC-88EB-89A0D90F439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19195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25</xdr:row>
      <xdr:rowOff>581025</xdr:rowOff>
    </xdr:from>
    <xdr:to>
      <xdr:col>24</xdr:col>
      <xdr:colOff>609600</xdr:colOff>
      <xdr:row>25</xdr:row>
      <xdr:rowOff>581025</xdr:rowOff>
    </xdr:to>
    <xdr:pic>
      <xdr:nvPicPr>
        <xdr:cNvPr id="96" name="Kép 95">
          <a:extLst>
            <a:ext uri="{FF2B5EF4-FFF2-40B4-BE49-F238E27FC236}">
              <a16:creationId xmlns:a16="http://schemas.microsoft.com/office/drawing/2014/main" id="{73528542-241C-4F89-81AF-23F5AA06BA7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19195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25</xdr:row>
      <xdr:rowOff>581025</xdr:rowOff>
    </xdr:from>
    <xdr:to>
      <xdr:col>24</xdr:col>
      <xdr:colOff>609600</xdr:colOff>
      <xdr:row>25</xdr:row>
      <xdr:rowOff>581025</xdr:rowOff>
    </xdr:to>
    <xdr:pic>
      <xdr:nvPicPr>
        <xdr:cNvPr id="97" name="Kép 10">
          <a:extLst>
            <a:ext uri="{FF2B5EF4-FFF2-40B4-BE49-F238E27FC236}">
              <a16:creationId xmlns:a16="http://schemas.microsoft.com/office/drawing/2014/main" id="{5AB30AF2-4453-4AC0-BA85-DB75903BA4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19195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25</xdr:row>
      <xdr:rowOff>581025</xdr:rowOff>
    </xdr:from>
    <xdr:to>
      <xdr:col>24</xdr:col>
      <xdr:colOff>609600</xdr:colOff>
      <xdr:row>25</xdr:row>
      <xdr:rowOff>581025</xdr:rowOff>
    </xdr:to>
    <xdr:pic>
      <xdr:nvPicPr>
        <xdr:cNvPr id="98" name="Kép 10">
          <a:extLst>
            <a:ext uri="{FF2B5EF4-FFF2-40B4-BE49-F238E27FC236}">
              <a16:creationId xmlns:a16="http://schemas.microsoft.com/office/drawing/2014/main" id="{255BC7E7-FBCF-4E4E-8C7F-46300CFD9C4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19195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25</xdr:row>
      <xdr:rowOff>581025</xdr:rowOff>
    </xdr:from>
    <xdr:ext cx="514350" cy="0"/>
    <xdr:pic>
      <xdr:nvPicPr>
        <xdr:cNvPr id="101" name="Kép 10">
          <a:extLst>
            <a:ext uri="{FF2B5EF4-FFF2-40B4-BE49-F238E27FC236}">
              <a16:creationId xmlns:a16="http://schemas.microsoft.com/office/drawing/2014/main" id="{8BAC3A29-DC14-4375-887B-B5430449E72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119195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25</xdr:row>
      <xdr:rowOff>581025</xdr:rowOff>
    </xdr:from>
    <xdr:ext cx="514350" cy="0"/>
    <xdr:pic>
      <xdr:nvPicPr>
        <xdr:cNvPr id="102" name="Kép 101">
          <a:extLst>
            <a:ext uri="{FF2B5EF4-FFF2-40B4-BE49-F238E27FC236}">
              <a16:creationId xmlns:a16="http://schemas.microsoft.com/office/drawing/2014/main" id="{822789FD-D47D-493F-8BD1-ECE2F5D374E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119195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25</xdr:row>
      <xdr:rowOff>581025</xdr:rowOff>
    </xdr:from>
    <xdr:ext cx="514350" cy="0"/>
    <xdr:pic>
      <xdr:nvPicPr>
        <xdr:cNvPr id="103" name="Kép 10">
          <a:extLst>
            <a:ext uri="{FF2B5EF4-FFF2-40B4-BE49-F238E27FC236}">
              <a16:creationId xmlns:a16="http://schemas.microsoft.com/office/drawing/2014/main" id="{08AA349F-727F-47FF-8B1E-7FB6D55996D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119195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25</xdr:row>
      <xdr:rowOff>581025</xdr:rowOff>
    </xdr:from>
    <xdr:ext cx="514350" cy="0"/>
    <xdr:pic>
      <xdr:nvPicPr>
        <xdr:cNvPr id="104" name="Kép 103">
          <a:extLst>
            <a:ext uri="{FF2B5EF4-FFF2-40B4-BE49-F238E27FC236}">
              <a16:creationId xmlns:a16="http://schemas.microsoft.com/office/drawing/2014/main" id="{29AE7D2C-A9FD-4826-8475-7076E35A70C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24773" y="119195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12</xdr:row>
      <xdr:rowOff>581025</xdr:rowOff>
    </xdr:from>
    <xdr:to>
      <xdr:col>0</xdr:col>
      <xdr:colOff>609600</xdr:colOff>
      <xdr:row>12</xdr:row>
      <xdr:rowOff>581025</xdr:rowOff>
    </xdr:to>
    <xdr:pic>
      <xdr:nvPicPr>
        <xdr:cNvPr id="48" name="Kép 10">
          <a:extLst>
            <a:ext uri="{FF2B5EF4-FFF2-40B4-BE49-F238E27FC236}">
              <a16:creationId xmlns:a16="http://schemas.microsoft.com/office/drawing/2014/main" id="{673F269C-2C90-4FD2-8C2A-515A8817F19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12</xdr:row>
      <xdr:rowOff>581025</xdr:rowOff>
    </xdr:from>
    <xdr:to>
      <xdr:col>0</xdr:col>
      <xdr:colOff>609600</xdr:colOff>
      <xdr:row>12</xdr:row>
      <xdr:rowOff>581025</xdr:rowOff>
    </xdr:to>
    <xdr:pic>
      <xdr:nvPicPr>
        <xdr:cNvPr id="49" name="Kép 48">
          <a:extLst>
            <a:ext uri="{FF2B5EF4-FFF2-40B4-BE49-F238E27FC236}">
              <a16:creationId xmlns:a16="http://schemas.microsoft.com/office/drawing/2014/main" id="{64356D17-00F1-4DF8-AAF9-769324AB0E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12</xdr:row>
      <xdr:rowOff>581025</xdr:rowOff>
    </xdr:from>
    <xdr:to>
      <xdr:col>0</xdr:col>
      <xdr:colOff>609600</xdr:colOff>
      <xdr:row>12</xdr:row>
      <xdr:rowOff>581025</xdr:rowOff>
    </xdr:to>
    <xdr:pic>
      <xdr:nvPicPr>
        <xdr:cNvPr id="50" name="Kép 10">
          <a:extLst>
            <a:ext uri="{FF2B5EF4-FFF2-40B4-BE49-F238E27FC236}">
              <a16:creationId xmlns:a16="http://schemas.microsoft.com/office/drawing/2014/main" id="{AD9CD911-DB09-4776-9AAF-93697694327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12</xdr:row>
      <xdr:rowOff>581025</xdr:rowOff>
    </xdr:from>
    <xdr:to>
      <xdr:col>0</xdr:col>
      <xdr:colOff>609600</xdr:colOff>
      <xdr:row>12</xdr:row>
      <xdr:rowOff>581025</xdr:rowOff>
    </xdr:to>
    <xdr:pic>
      <xdr:nvPicPr>
        <xdr:cNvPr id="51" name="Kép 10">
          <a:extLst>
            <a:ext uri="{FF2B5EF4-FFF2-40B4-BE49-F238E27FC236}">
              <a16:creationId xmlns:a16="http://schemas.microsoft.com/office/drawing/2014/main" id="{2C4D1099-D721-4972-8D58-CE7601B7E06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12</xdr:row>
      <xdr:rowOff>581025</xdr:rowOff>
    </xdr:from>
    <xdr:to>
      <xdr:col>8</xdr:col>
      <xdr:colOff>609600</xdr:colOff>
      <xdr:row>12</xdr:row>
      <xdr:rowOff>581025</xdr:rowOff>
    </xdr:to>
    <xdr:pic>
      <xdr:nvPicPr>
        <xdr:cNvPr id="53" name="Kép 10">
          <a:extLst>
            <a:ext uri="{FF2B5EF4-FFF2-40B4-BE49-F238E27FC236}">
              <a16:creationId xmlns:a16="http://schemas.microsoft.com/office/drawing/2014/main" id="{866D57E1-2376-40F9-BCF7-94F6C3743D9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12</xdr:row>
      <xdr:rowOff>581025</xdr:rowOff>
    </xdr:from>
    <xdr:to>
      <xdr:col>8</xdr:col>
      <xdr:colOff>609600</xdr:colOff>
      <xdr:row>12</xdr:row>
      <xdr:rowOff>581025</xdr:rowOff>
    </xdr:to>
    <xdr:pic>
      <xdr:nvPicPr>
        <xdr:cNvPr id="54" name="Kép 53">
          <a:extLst>
            <a:ext uri="{FF2B5EF4-FFF2-40B4-BE49-F238E27FC236}">
              <a16:creationId xmlns:a16="http://schemas.microsoft.com/office/drawing/2014/main" id="{A581FA98-C2E8-43D1-B14E-F518E0C8F83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12</xdr:row>
      <xdr:rowOff>581025</xdr:rowOff>
    </xdr:from>
    <xdr:ext cx="514350" cy="0"/>
    <xdr:pic>
      <xdr:nvPicPr>
        <xdr:cNvPr id="55" name="Kép 10">
          <a:extLst>
            <a:ext uri="{FF2B5EF4-FFF2-40B4-BE49-F238E27FC236}">
              <a16:creationId xmlns:a16="http://schemas.microsoft.com/office/drawing/2014/main" id="{FC2447B6-FCFB-4E1C-A6E6-FB82A8B2D84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56" name="Kép 55">
          <a:extLst>
            <a:ext uri="{FF2B5EF4-FFF2-40B4-BE49-F238E27FC236}">
              <a16:creationId xmlns:a16="http://schemas.microsoft.com/office/drawing/2014/main" id="{266B10A6-E8AC-43FC-ACE7-D4E320727D2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57" name="Kép 10">
          <a:extLst>
            <a:ext uri="{FF2B5EF4-FFF2-40B4-BE49-F238E27FC236}">
              <a16:creationId xmlns:a16="http://schemas.microsoft.com/office/drawing/2014/main" id="{F4E90337-DE48-4B28-8F89-0E0BECE8E61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58" name="Kép 57">
          <a:extLst>
            <a:ext uri="{FF2B5EF4-FFF2-40B4-BE49-F238E27FC236}">
              <a16:creationId xmlns:a16="http://schemas.microsoft.com/office/drawing/2014/main" id="{ED787323-8913-4298-9984-343B11CB9F6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59" name="Kép 10">
          <a:extLst>
            <a:ext uri="{FF2B5EF4-FFF2-40B4-BE49-F238E27FC236}">
              <a16:creationId xmlns:a16="http://schemas.microsoft.com/office/drawing/2014/main" id="{C4357855-BA96-486A-BA93-773923B56AC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60" name="Kép 59">
          <a:extLst>
            <a:ext uri="{FF2B5EF4-FFF2-40B4-BE49-F238E27FC236}">
              <a16:creationId xmlns:a16="http://schemas.microsoft.com/office/drawing/2014/main" id="{CE2EAA4A-65AA-47CE-B8BB-5834E57BC54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12</xdr:row>
      <xdr:rowOff>581025</xdr:rowOff>
    </xdr:from>
    <xdr:to>
      <xdr:col>8</xdr:col>
      <xdr:colOff>609600</xdr:colOff>
      <xdr:row>12</xdr:row>
      <xdr:rowOff>581025</xdr:rowOff>
    </xdr:to>
    <xdr:pic>
      <xdr:nvPicPr>
        <xdr:cNvPr id="107" name="Kép 10">
          <a:extLst>
            <a:ext uri="{FF2B5EF4-FFF2-40B4-BE49-F238E27FC236}">
              <a16:creationId xmlns:a16="http://schemas.microsoft.com/office/drawing/2014/main" id="{E234CF32-097F-4E3D-9AC9-F5261D18DB1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12</xdr:row>
      <xdr:rowOff>581025</xdr:rowOff>
    </xdr:from>
    <xdr:to>
      <xdr:col>8</xdr:col>
      <xdr:colOff>609600</xdr:colOff>
      <xdr:row>12</xdr:row>
      <xdr:rowOff>581025</xdr:rowOff>
    </xdr:to>
    <xdr:pic>
      <xdr:nvPicPr>
        <xdr:cNvPr id="108" name="Kép 107">
          <a:extLst>
            <a:ext uri="{FF2B5EF4-FFF2-40B4-BE49-F238E27FC236}">
              <a16:creationId xmlns:a16="http://schemas.microsoft.com/office/drawing/2014/main" id="{14EE10B0-B783-49CC-9E04-23F8A2F8F5A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12</xdr:row>
      <xdr:rowOff>581025</xdr:rowOff>
    </xdr:from>
    <xdr:ext cx="514350" cy="0"/>
    <xdr:pic>
      <xdr:nvPicPr>
        <xdr:cNvPr id="109" name="Kép 10">
          <a:extLst>
            <a:ext uri="{FF2B5EF4-FFF2-40B4-BE49-F238E27FC236}">
              <a16:creationId xmlns:a16="http://schemas.microsoft.com/office/drawing/2014/main" id="{E4D0887E-D00B-4482-B5C9-B70F83B1DF3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110" name="Kép 109">
          <a:extLst>
            <a:ext uri="{FF2B5EF4-FFF2-40B4-BE49-F238E27FC236}">
              <a16:creationId xmlns:a16="http://schemas.microsoft.com/office/drawing/2014/main" id="{9B0FD65C-3AEC-4CBE-B8D8-56F2AF3BD70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111" name="Kép 10">
          <a:extLst>
            <a:ext uri="{FF2B5EF4-FFF2-40B4-BE49-F238E27FC236}">
              <a16:creationId xmlns:a16="http://schemas.microsoft.com/office/drawing/2014/main" id="{EC539FD9-3CDE-4FF0-9E1B-7B711509651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112" name="Kép 111">
          <a:extLst>
            <a:ext uri="{FF2B5EF4-FFF2-40B4-BE49-F238E27FC236}">
              <a16:creationId xmlns:a16="http://schemas.microsoft.com/office/drawing/2014/main" id="{4FE0A365-B4C4-461D-BDFD-36F062C6F11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113" name="Kép 10">
          <a:extLst>
            <a:ext uri="{FF2B5EF4-FFF2-40B4-BE49-F238E27FC236}">
              <a16:creationId xmlns:a16="http://schemas.microsoft.com/office/drawing/2014/main" id="{A6061691-CF59-4EDA-95BE-28FDCD53126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114" name="Kép 113">
          <a:extLst>
            <a:ext uri="{FF2B5EF4-FFF2-40B4-BE49-F238E27FC236}">
              <a16:creationId xmlns:a16="http://schemas.microsoft.com/office/drawing/2014/main" id="{D2B1A72B-59A4-4D84-A4DE-27AF822D97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172726"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24</xdr:col>
      <xdr:colOff>95250</xdr:colOff>
      <xdr:row>25</xdr:row>
      <xdr:rowOff>581025</xdr:rowOff>
    </xdr:from>
    <xdr:to>
      <xdr:col>24</xdr:col>
      <xdr:colOff>609600</xdr:colOff>
      <xdr:row>25</xdr:row>
      <xdr:rowOff>581025</xdr:rowOff>
    </xdr:to>
    <xdr:pic>
      <xdr:nvPicPr>
        <xdr:cNvPr id="120" name="Kép 10">
          <a:extLst>
            <a:ext uri="{FF2B5EF4-FFF2-40B4-BE49-F238E27FC236}">
              <a16:creationId xmlns:a16="http://schemas.microsoft.com/office/drawing/2014/main" id="{29FF9044-99BB-4AC0-BC6F-B16B96869F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34574"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24</xdr:col>
      <xdr:colOff>95250</xdr:colOff>
      <xdr:row>25</xdr:row>
      <xdr:rowOff>581025</xdr:rowOff>
    </xdr:from>
    <xdr:to>
      <xdr:col>24</xdr:col>
      <xdr:colOff>609600</xdr:colOff>
      <xdr:row>25</xdr:row>
      <xdr:rowOff>581025</xdr:rowOff>
    </xdr:to>
    <xdr:pic>
      <xdr:nvPicPr>
        <xdr:cNvPr id="121" name="Kép 120">
          <a:extLst>
            <a:ext uri="{FF2B5EF4-FFF2-40B4-BE49-F238E27FC236}">
              <a16:creationId xmlns:a16="http://schemas.microsoft.com/office/drawing/2014/main" id="{BFC660F0-6B34-4296-930E-787F34FA2EB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34574"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24</xdr:col>
      <xdr:colOff>95250</xdr:colOff>
      <xdr:row>25</xdr:row>
      <xdr:rowOff>581025</xdr:rowOff>
    </xdr:from>
    <xdr:ext cx="514350" cy="0"/>
    <xdr:pic>
      <xdr:nvPicPr>
        <xdr:cNvPr id="122" name="Kép 10">
          <a:extLst>
            <a:ext uri="{FF2B5EF4-FFF2-40B4-BE49-F238E27FC236}">
              <a16:creationId xmlns:a16="http://schemas.microsoft.com/office/drawing/2014/main" id="{A168E331-8407-469F-8177-9DE5203FFDB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34574"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25</xdr:row>
      <xdr:rowOff>581025</xdr:rowOff>
    </xdr:from>
    <xdr:ext cx="514350" cy="0"/>
    <xdr:pic>
      <xdr:nvPicPr>
        <xdr:cNvPr id="123" name="Kép 122">
          <a:extLst>
            <a:ext uri="{FF2B5EF4-FFF2-40B4-BE49-F238E27FC236}">
              <a16:creationId xmlns:a16="http://schemas.microsoft.com/office/drawing/2014/main" id="{16816FA9-03DB-4311-B173-74F288AD4E5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34574"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25</xdr:row>
      <xdr:rowOff>581025</xdr:rowOff>
    </xdr:from>
    <xdr:ext cx="514350" cy="0"/>
    <xdr:pic>
      <xdr:nvPicPr>
        <xdr:cNvPr id="126" name="Kép 10">
          <a:extLst>
            <a:ext uri="{FF2B5EF4-FFF2-40B4-BE49-F238E27FC236}">
              <a16:creationId xmlns:a16="http://schemas.microsoft.com/office/drawing/2014/main" id="{527B34C0-78AA-4ABA-B1A3-566D96ED0C0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34574"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25</xdr:row>
      <xdr:rowOff>581025</xdr:rowOff>
    </xdr:from>
    <xdr:ext cx="514350" cy="0"/>
    <xdr:pic>
      <xdr:nvPicPr>
        <xdr:cNvPr id="127" name="Kép 126">
          <a:extLst>
            <a:ext uri="{FF2B5EF4-FFF2-40B4-BE49-F238E27FC236}">
              <a16:creationId xmlns:a16="http://schemas.microsoft.com/office/drawing/2014/main" id="{A79168ED-6559-4F18-A64D-5B214215424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34574" y="326175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128" name="Kép 10">
          <a:extLst>
            <a:ext uri="{FF2B5EF4-FFF2-40B4-BE49-F238E27FC236}">
              <a16:creationId xmlns:a16="http://schemas.microsoft.com/office/drawing/2014/main" id="{DE565490-18A6-44CA-9845-3F7B969BB9E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129" name="Kép 128">
          <a:extLst>
            <a:ext uri="{FF2B5EF4-FFF2-40B4-BE49-F238E27FC236}">
              <a16:creationId xmlns:a16="http://schemas.microsoft.com/office/drawing/2014/main" id="{4400AF0B-67AC-4389-8E24-6C2CBF599A4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130" name="Kép 10">
          <a:extLst>
            <a:ext uri="{FF2B5EF4-FFF2-40B4-BE49-F238E27FC236}">
              <a16:creationId xmlns:a16="http://schemas.microsoft.com/office/drawing/2014/main" id="{050B3C75-916C-4AD2-80FC-C4B9F8D1F4A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131" name="Kép 130">
          <a:extLst>
            <a:ext uri="{FF2B5EF4-FFF2-40B4-BE49-F238E27FC236}">
              <a16:creationId xmlns:a16="http://schemas.microsoft.com/office/drawing/2014/main" id="{65B46C1D-EE2B-4AC3-85F4-C92794C85F1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136" name="Kép 10">
          <a:extLst>
            <a:ext uri="{FF2B5EF4-FFF2-40B4-BE49-F238E27FC236}">
              <a16:creationId xmlns:a16="http://schemas.microsoft.com/office/drawing/2014/main" id="{F3DFE1AE-5F5A-42F8-980A-B8BCE7340DA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3900"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137" name="Kép 136">
          <a:extLst>
            <a:ext uri="{FF2B5EF4-FFF2-40B4-BE49-F238E27FC236}">
              <a16:creationId xmlns:a16="http://schemas.microsoft.com/office/drawing/2014/main" id="{6E8F2074-15FD-4B11-9182-96B19FD2677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3900"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138" name="Kép 10">
          <a:extLst>
            <a:ext uri="{FF2B5EF4-FFF2-40B4-BE49-F238E27FC236}">
              <a16:creationId xmlns:a16="http://schemas.microsoft.com/office/drawing/2014/main" id="{EF07C8E8-DA98-4861-8D53-2AC874405A1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3900"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139" name="Kép 10">
          <a:extLst>
            <a:ext uri="{FF2B5EF4-FFF2-40B4-BE49-F238E27FC236}">
              <a16:creationId xmlns:a16="http://schemas.microsoft.com/office/drawing/2014/main" id="{4A3B4EAD-EBF7-48FD-B724-ED598349AA1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3900"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140" name="Kép 10">
          <a:extLst>
            <a:ext uri="{FF2B5EF4-FFF2-40B4-BE49-F238E27FC236}">
              <a16:creationId xmlns:a16="http://schemas.microsoft.com/office/drawing/2014/main" id="{6BB38F8B-A206-4F22-9448-545EB61EE4E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3900"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12</xdr:row>
      <xdr:rowOff>581025</xdr:rowOff>
    </xdr:from>
    <xdr:ext cx="514350" cy="0"/>
    <xdr:pic>
      <xdr:nvPicPr>
        <xdr:cNvPr id="141" name="Kép 10">
          <a:extLst>
            <a:ext uri="{FF2B5EF4-FFF2-40B4-BE49-F238E27FC236}">
              <a16:creationId xmlns:a16="http://schemas.microsoft.com/office/drawing/2014/main" id="{50E208E9-EE0A-4779-B4AE-03DEDB4795B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3900"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13</xdr:col>
      <xdr:colOff>101101</xdr:colOff>
      <xdr:row>12</xdr:row>
      <xdr:rowOff>1644863</xdr:rowOff>
    </xdr:from>
    <xdr:ext cx="878472" cy="278802"/>
    <xdr:pic>
      <xdr:nvPicPr>
        <xdr:cNvPr id="142" name="Kép 141">
          <a:extLst>
            <a:ext uri="{FF2B5EF4-FFF2-40B4-BE49-F238E27FC236}">
              <a16:creationId xmlns:a16="http://schemas.microsoft.com/office/drawing/2014/main" id="{8B3751E0-5489-4CD1-84CB-8B7786EF80A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06994" y="8747792"/>
          <a:ext cx="878472" cy="278802"/>
        </a:xfrm>
        <a:prstGeom prst="rect">
          <a:avLst/>
        </a:prstGeom>
      </xdr:spPr>
    </xdr:pic>
    <xdr:clientData/>
  </xdr:oneCellAnchor>
  <xdr:oneCellAnchor>
    <xdr:from>
      <xdr:col>8</xdr:col>
      <xdr:colOff>122465</xdr:colOff>
      <xdr:row>6</xdr:row>
      <xdr:rowOff>240951</xdr:rowOff>
    </xdr:from>
    <xdr:ext cx="1850571" cy="1620508"/>
    <xdr:pic>
      <xdr:nvPicPr>
        <xdr:cNvPr id="143" name="Kép 142">
          <a:extLst>
            <a:ext uri="{FF2B5EF4-FFF2-40B4-BE49-F238E27FC236}">
              <a16:creationId xmlns:a16="http://schemas.microsoft.com/office/drawing/2014/main" id="{3A46A779-4DEF-405A-91B7-D0658CA405E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2465" y="6268915"/>
          <a:ext cx="1850571" cy="1620508"/>
        </a:xfrm>
        <a:prstGeom prst="rect">
          <a:avLst/>
        </a:prstGeom>
      </xdr:spPr>
    </xdr:pic>
    <xdr:clientData/>
  </xdr:oneCellAnchor>
  <xdr:oneCellAnchor>
    <xdr:from>
      <xdr:col>16</xdr:col>
      <xdr:colOff>95250</xdr:colOff>
      <xdr:row>12</xdr:row>
      <xdr:rowOff>581025</xdr:rowOff>
    </xdr:from>
    <xdr:ext cx="514350" cy="0"/>
    <xdr:pic>
      <xdr:nvPicPr>
        <xdr:cNvPr id="144" name="Kép 10">
          <a:extLst>
            <a:ext uri="{FF2B5EF4-FFF2-40B4-BE49-F238E27FC236}">
              <a16:creationId xmlns:a16="http://schemas.microsoft.com/office/drawing/2014/main" id="{1F243AFF-D2E6-47CC-8CBF-6C969FBCBBC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15187"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12</xdr:row>
      <xdr:rowOff>581025</xdr:rowOff>
    </xdr:from>
    <xdr:ext cx="514350" cy="0"/>
    <xdr:pic>
      <xdr:nvPicPr>
        <xdr:cNvPr id="145" name="Kép 144">
          <a:extLst>
            <a:ext uri="{FF2B5EF4-FFF2-40B4-BE49-F238E27FC236}">
              <a16:creationId xmlns:a16="http://schemas.microsoft.com/office/drawing/2014/main" id="{B21AD6A3-22EC-4B01-9DB9-7F3F86C3363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15187"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12</xdr:row>
      <xdr:rowOff>581025</xdr:rowOff>
    </xdr:from>
    <xdr:ext cx="514350" cy="0"/>
    <xdr:pic>
      <xdr:nvPicPr>
        <xdr:cNvPr id="146" name="Kép 10">
          <a:extLst>
            <a:ext uri="{FF2B5EF4-FFF2-40B4-BE49-F238E27FC236}">
              <a16:creationId xmlns:a16="http://schemas.microsoft.com/office/drawing/2014/main" id="{12F0A4AA-966B-400D-96E3-72F55835A69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15187"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12</xdr:row>
      <xdr:rowOff>581025</xdr:rowOff>
    </xdr:from>
    <xdr:ext cx="514350" cy="0"/>
    <xdr:pic>
      <xdr:nvPicPr>
        <xdr:cNvPr id="147" name="Kép 10">
          <a:extLst>
            <a:ext uri="{FF2B5EF4-FFF2-40B4-BE49-F238E27FC236}">
              <a16:creationId xmlns:a16="http://schemas.microsoft.com/office/drawing/2014/main" id="{3BE0E00C-F340-4826-BF69-CFC74F12A6C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15187" y="3276517"/>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21</xdr:col>
      <xdr:colOff>101101</xdr:colOff>
      <xdr:row>12</xdr:row>
      <xdr:rowOff>1644863</xdr:rowOff>
    </xdr:from>
    <xdr:ext cx="878461" cy="278802"/>
    <xdr:pic>
      <xdr:nvPicPr>
        <xdr:cNvPr id="148" name="Kép 147">
          <a:extLst>
            <a:ext uri="{FF2B5EF4-FFF2-40B4-BE49-F238E27FC236}">
              <a16:creationId xmlns:a16="http://schemas.microsoft.com/office/drawing/2014/main" id="{B6B531B1-7E56-4439-AFCC-6BF327BC14D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401458" y="8747792"/>
          <a:ext cx="878461" cy="278802"/>
        </a:xfrm>
        <a:prstGeom prst="rect">
          <a:avLst/>
        </a:prstGeom>
      </xdr:spPr>
    </xdr:pic>
    <xdr:clientData/>
  </xdr:oneCellAnchor>
  <xdr:oneCellAnchor>
    <xdr:from>
      <xdr:col>16</xdr:col>
      <xdr:colOff>140489</xdr:colOff>
      <xdr:row>8</xdr:row>
      <xdr:rowOff>27214</xdr:rowOff>
    </xdr:from>
    <xdr:ext cx="1859175" cy="1264164"/>
    <xdr:pic>
      <xdr:nvPicPr>
        <xdr:cNvPr id="149" name="Kép 148">
          <a:extLst>
            <a:ext uri="{FF2B5EF4-FFF2-40B4-BE49-F238E27FC236}">
              <a16:creationId xmlns:a16="http://schemas.microsoft.com/office/drawing/2014/main" id="{1FEF4B59-7298-40F7-AA2F-D3462ED934DC}"/>
            </a:ext>
          </a:extLst>
        </xdr:cNvPr>
        <xdr:cNvPicPr>
          <a:picLocks noChangeAspect="1"/>
        </xdr:cNvPicPr>
      </xdr:nvPicPr>
      <xdr:blipFill>
        <a:blip xmlns:r="http://schemas.openxmlformats.org/officeDocument/2006/relationships" r:embed="rId4"/>
        <a:stretch>
          <a:fillRect/>
        </a:stretch>
      </xdr:blipFill>
      <xdr:spPr>
        <a:xfrm>
          <a:off x="4889382" y="6477000"/>
          <a:ext cx="1859175" cy="1264164"/>
        </a:xfrm>
        <a:prstGeom prst="rect">
          <a:avLst/>
        </a:prstGeom>
      </xdr:spPr>
    </xdr:pic>
    <xdr:clientData/>
  </xdr:oneCellAnchor>
  <xdr:oneCellAnchor>
    <xdr:from>
      <xdr:col>24</xdr:col>
      <xdr:colOff>95250</xdr:colOff>
      <xdr:row>12</xdr:row>
      <xdr:rowOff>581025</xdr:rowOff>
    </xdr:from>
    <xdr:ext cx="514350" cy="0"/>
    <xdr:pic>
      <xdr:nvPicPr>
        <xdr:cNvPr id="150" name="Kép 10">
          <a:extLst>
            <a:ext uri="{FF2B5EF4-FFF2-40B4-BE49-F238E27FC236}">
              <a16:creationId xmlns:a16="http://schemas.microsoft.com/office/drawing/2014/main" id="{A0A713E6-F468-4196-8286-7219FF98F40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33107" y="326856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95250</xdr:colOff>
      <xdr:row>12</xdr:row>
      <xdr:rowOff>581025</xdr:rowOff>
    </xdr:from>
    <xdr:ext cx="514350" cy="0"/>
    <xdr:pic>
      <xdr:nvPicPr>
        <xdr:cNvPr id="151" name="Kép 10">
          <a:extLst>
            <a:ext uri="{FF2B5EF4-FFF2-40B4-BE49-F238E27FC236}">
              <a16:creationId xmlns:a16="http://schemas.microsoft.com/office/drawing/2014/main" id="{7BD46AE0-4ACB-4774-8E6B-52F8FD0F700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33107" y="3268566"/>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24</xdr:col>
      <xdr:colOff>94658</xdr:colOff>
      <xdr:row>6</xdr:row>
      <xdr:rowOff>204107</xdr:rowOff>
    </xdr:from>
    <xdr:ext cx="1946413" cy="1472084"/>
    <xdr:pic>
      <xdr:nvPicPr>
        <xdr:cNvPr id="152" name="Kép 151" descr="ISTRA - Stoly">
          <a:extLst>
            <a:ext uri="{FF2B5EF4-FFF2-40B4-BE49-F238E27FC236}">
              <a16:creationId xmlns:a16="http://schemas.microsoft.com/office/drawing/2014/main" id="{20B5C076-A32A-4C7F-913D-2C94175E0963}"/>
            </a:ext>
          </a:extLst>
        </xdr:cNvPr>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0729" t="21029" r="12429" b="12910"/>
        <a:stretch/>
      </xdr:blipFill>
      <xdr:spPr bwMode="auto">
        <a:xfrm>
          <a:off x="9524408" y="6232071"/>
          <a:ext cx="1946413" cy="147208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29</xdr:col>
      <xdr:colOff>124410</xdr:colOff>
      <xdr:row>12</xdr:row>
      <xdr:rowOff>1658470</xdr:rowOff>
    </xdr:from>
    <xdr:ext cx="849359" cy="278802"/>
    <xdr:pic>
      <xdr:nvPicPr>
        <xdr:cNvPr id="153" name="Kép 152">
          <a:extLst>
            <a:ext uri="{FF2B5EF4-FFF2-40B4-BE49-F238E27FC236}">
              <a16:creationId xmlns:a16="http://schemas.microsoft.com/office/drawing/2014/main" id="{E2330D3E-2B27-4D26-98C3-85EC642C983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037589" y="8761399"/>
          <a:ext cx="849359" cy="278802"/>
        </a:xfrm>
        <a:prstGeom prst="rect">
          <a:avLst/>
        </a:prstGeom>
      </xdr:spPr>
    </xdr:pic>
    <xdr:clientData/>
  </xdr:oneCellAnchor>
  <xdr:oneCellAnchor>
    <xdr:from>
      <xdr:col>0</xdr:col>
      <xdr:colOff>95250</xdr:colOff>
      <xdr:row>25</xdr:row>
      <xdr:rowOff>581025</xdr:rowOff>
    </xdr:from>
    <xdr:ext cx="514350" cy="0"/>
    <xdr:pic>
      <xdr:nvPicPr>
        <xdr:cNvPr id="154" name="Kép 10">
          <a:extLst>
            <a:ext uri="{FF2B5EF4-FFF2-40B4-BE49-F238E27FC236}">
              <a16:creationId xmlns:a16="http://schemas.microsoft.com/office/drawing/2014/main" id="{E8FA575E-83EE-4A02-B050-7A0C8772A72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75543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xdr:row>
      <xdr:rowOff>581025</xdr:rowOff>
    </xdr:from>
    <xdr:ext cx="514350" cy="0"/>
    <xdr:pic>
      <xdr:nvPicPr>
        <xdr:cNvPr id="155" name="Kép 154">
          <a:extLst>
            <a:ext uri="{FF2B5EF4-FFF2-40B4-BE49-F238E27FC236}">
              <a16:creationId xmlns:a16="http://schemas.microsoft.com/office/drawing/2014/main" id="{C97D4A92-1632-4EE9-979C-3E8E5FA869E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75543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xdr:row>
      <xdr:rowOff>581025</xdr:rowOff>
    </xdr:from>
    <xdr:ext cx="514350" cy="0"/>
    <xdr:pic>
      <xdr:nvPicPr>
        <xdr:cNvPr id="156" name="Kép 10">
          <a:extLst>
            <a:ext uri="{FF2B5EF4-FFF2-40B4-BE49-F238E27FC236}">
              <a16:creationId xmlns:a16="http://schemas.microsoft.com/office/drawing/2014/main" id="{2504601B-759D-46AF-A436-DB9D58BAF32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75543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25</xdr:row>
      <xdr:rowOff>581025</xdr:rowOff>
    </xdr:from>
    <xdr:ext cx="514350" cy="0"/>
    <xdr:pic>
      <xdr:nvPicPr>
        <xdr:cNvPr id="157" name="Kép 10">
          <a:extLst>
            <a:ext uri="{FF2B5EF4-FFF2-40B4-BE49-F238E27FC236}">
              <a16:creationId xmlns:a16="http://schemas.microsoft.com/office/drawing/2014/main" id="{C898485C-4A34-41AD-A4CB-72D3C5EB40B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7554319"/>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4</xdr:col>
      <xdr:colOff>468735</xdr:colOff>
      <xdr:row>25</xdr:row>
      <xdr:rowOff>1558562</xdr:rowOff>
    </xdr:from>
    <xdr:ext cx="872353" cy="304416"/>
    <xdr:pic>
      <xdr:nvPicPr>
        <xdr:cNvPr id="158" name="Kép 157">
          <a:extLst>
            <a:ext uri="{FF2B5EF4-FFF2-40B4-BE49-F238E27FC236}">
              <a16:creationId xmlns:a16="http://schemas.microsoft.com/office/drawing/2014/main" id="{C29F2D6B-C305-4FC9-B759-54F90F357F7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1995235" y="8632462"/>
          <a:ext cx="872353" cy="304416"/>
        </a:xfrm>
        <a:prstGeom prst="rect">
          <a:avLst/>
        </a:prstGeom>
      </xdr:spPr>
    </xdr:pic>
    <xdr:clientData/>
  </xdr:oneCellAnchor>
  <xdr:oneCellAnchor>
    <xdr:from>
      <xdr:col>0</xdr:col>
      <xdr:colOff>83782</xdr:colOff>
      <xdr:row>20</xdr:row>
      <xdr:rowOff>152014</xdr:rowOff>
    </xdr:from>
    <xdr:ext cx="1957290" cy="1062690"/>
    <xdr:pic>
      <xdr:nvPicPr>
        <xdr:cNvPr id="159" name="Kép 158">
          <a:extLst>
            <a:ext uri="{FF2B5EF4-FFF2-40B4-BE49-F238E27FC236}">
              <a16:creationId xmlns:a16="http://schemas.microsoft.com/office/drawing/2014/main" id="{BD068331-C57D-45FA-B402-E7A6618ED6B5}"/>
            </a:ext>
          </a:extLst>
        </xdr:cNvPr>
        <xdr:cNvPicPr>
          <a:picLocks noChangeAspect="1"/>
        </xdr:cNvPicPr>
      </xdr:nvPicPr>
      <xdr:blipFill>
        <a:blip xmlns:r="http://schemas.openxmlformats.org/officeDocument/2006/relationships" r:embed="rId6"/>
        <a:stretch>
          <a:fillRect/>
        </a:stretch>
      </xdr:blipFill>
      <xdr:spPr>
        <a:xfrm>
          <a:off x="14139961" y="6438514"/>
          <a:ext cx="1957290" cy="1062690"/>
        </a:xfrm>
        <a:prstGeom prst="rect">
          <a:avLst/>
        </a:prstGeom>
      </xdr:spPr>
    </xdr:pic>
    <xdr:clientData/>
  </xdr:oneCellAnchor>
  <xdr:twoCellAnchor>
    <xdr:from>
      <xdr:col>16</xdr:col>
      <xdr:colOff>95250</xdr:colOff>
      <xdr:row>12</xdr:row>
      <xdr:rowOff>581025</xdr:rowOff>
    </xdr:from>
    <xdr:to>
      <xdr:col>16</xdr:col>
      <xdr:colOff>609600</xdr:colOff>
      <xdr:row>12</xdr:row>
      <xdr:rowOff>581025</xdr:rowOff>
    </xdr:to>
    <xdr:pic>
      <xdr:nvPicPr>
        <xdr:cNvPr id="166" name="Kép 10">
          <a:extLst>
            <a:ext uri="{FF2B5EF4-FFF2-40B4-BE49-F238E27FC236}">
              <a16:creationId xmlns:a16="http://schemas.microsoft.com/office/drawing/2014/main" id="{3BDA525C-DAC4-4782-BCAE-56D16688DB1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144625" y="3305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16</xdr:col>
      <xdr:colOff>95250</xdr:colOff>
      <xdr:row>12</xdr:row>
      <xdr:rowOff>581025</xdr:rowOff>
    </xdr:from>
    <xdr:to>
      <xdr:col>16</xdr:col>
      <xdr:colOff>609600</xdr:colOff>
      <xdr:row>12</xdr:row>
      <xdr:rowOff>581025</xdr:rowOff>
    </xdr:to>
    <xdr:pic>
      <xdr:nvPicPr>
        <xdr:cNvPr id="167" name="Kép 166">
          <a:extLst>
            <a:ext uri="{FF2B5EF4-FFF2-40B4-BE49-F238E27FC236}">
              <a16:creationId xmlns:a16="http://schemas.microsoft.com/office/drawing/2014/main" id="{94B96443-A62F-404F-AE5A-B21E5F29EAA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144625" y="3305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16</xdr:col>
      <xdr:colOff>95250</xdr:colOff>
      <xdr:row>12</xdr:row>
      <xdr:rowOff>581025</xdr:rowOff>
    </xdr:from>
    <xdr:ext cx="514350" cy="0"/>
    <xdr:pic>
      <xdr:nvPicPr>
        <xdr:cNvPr id="168" name="Kép 10">
          <a:extLst>
            <a:ext uri="{FF2B5EF4-FFF2-40B4-BE49-F238E27FC236}">
              <a16:creationId xmlns:a16="http://schemas.microsoft.com/office/drawing/2014/main" id="{F83029C8-67A6-4CBD-95DB-2E776A5D34B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144625" y="3305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12</xdr:row>
      <xdr:rowOff>581025</xdr:rowOff>
    </xdr:from>
    <xdr:ext cx="514350" cy="0"/>
    <xdr:pic>
      <xdr:nvPicPr>
        <xdr:cNvPr id="169" name="Kép 168">
          <a:extLst>
            <a:ext uri="{FF2B5EF4-FFF2-40B4-BE49-F238E27FC236}">
              <a16:creationId xmlns:a16="http://schemas.microsoft.com/office/drawing/2014/main" id="{69F019FA-9360-49DD-A92E-C578D608747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144625" y="3305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12</xdr:row>
      <xdr:rowOff>581025</xdr:rowOff>
    </xdr:from>
    <xdr:ext cx="514350" cy="0"/>
    <xdr:pic>
      <xdr:nvPicPr>
        <xdr:cNvPr id="170" name="Kép 10">
          <a:extLst>
            <a:ext uri="{FF2B5EF4-FFF2-40B4-BE49-F238E27FC236}">
              <a16:creationId xmlns:a16="http://schemas.microsoft.com/office/drawing/2014/main" id="{510AA3B0-3E12-452A-9313-F244BCA0C6F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144625" y="3305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12</xdr:row>
      <xdr:rowOff>581025</xdr:rowOff>
    </xdr:from>
    <xdr:ext cx="514350" cy="0"/>
    <xdr:pic>
      <xdr:nvPicPr>
        <xdr:cNvPr id="171" name="Kép 170">
          <a:extLst>
            <a:ext uri="{FF2B5EF4-FFF2-40B4-BE49-F238E27FC236}">
              <a16:creationId xmlns:a16="http://schemas.microsoft.com/office/drawing/2014/main" id="{CFC183DF-92C1-46F1-9BEF-4D1CE05F2C7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144625" y="33051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8</xdr:col>
      <xdr:colOff>95250</xdr:colOff>
      <xdr:row>25</xdr:row>
      <xdr:rowOff>581025</xdr:rowOff>
    </xdr:from>
    <xdr:to>
      <xdr:col>8</xdr:col>
      <xdr:colOff>609600</xdr:colOff>
      <xdr:row>25</xdr:row>
      <xdr:rowOff>581025</xdr:rowOff>
    </xdr:to>
    <xdr:pic>
      <xdr:nvPicPr>
        <xdr:cNvPr id="2" name="Kép 10">
          <a:extLst>
            <a:ext uri="{FF2B5EF4-FFF2-40B4-BE49-F238E27FC236}">
              <a16:creationId xmlns:a16="http://schemas.microsoft.com/office/drawing/2014/main" id="{51E63394-4FAF-4163-AED5-A97A99C9231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1972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25</xdr:row>
      <xdr:rowOff>581025</xdr:rowOff>
    </xdr:from>
    <xdr:to>
      <xdr:col>8</xdr:col>
      <xdr:colOff>609600</xdr:colOff>
      <xdr:row>25</xdr:row>
      <xdr:rowOff>581025</xdr:rowOff>
    </xdr:to>
    <xdr:pic>
      <xdr:nvPicPr>
        <xdr:cNvPr id="7" name="Kép 6">
          <a:extLst>
            <a:ext uri="{FF2B5EF4-FFF2-40B4-BE49-F238E27FC236}">
              <a16:creationId xmlns:a16="http://schemas.microsoft.com/office/drawing/2014/main" id="{F9AC78E3-C152-48F3-ACB1-D333CFE578D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1972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25</xdr:row>
      <xdr:rowOff>581025</xdr:rowOff>
    </xdr:from>
    <xdr:to>
      <xdr:col>8</xdr:col>
      <xdr:colOff>609600</xdr:colOff>
      <xdr:row>25</xdr:row>
      <xdr:rowOff>581025</xdr:rowOff>
    </xdr:to>
    <xdr:pic>
      <xdr:nvPicPr>
        <xdr:cNvPr id="8" name="Kép 10">
          <a:extLst>
            <a:ext uri="{FF2B5EF4-FFF2-40B4-BE49-F238E27FC236}">
              <a16:creationId xmlns:a16="http://schemas.microsoft.com/office/drawing/2014/main" id="{390C3FBE-43A4-4245-B3CC-D91D579E61C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1972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25</xdr:row>
      <xdr:rowOff>581025</xdr:rowOff>
    </xdr:from>
    <xdr:to>
      <xdr:col>8</xdr:col>
      <xdr:colOff>609600</xdr:colOff>
      <xdr:row>25</xdr:row>
      <xdr:rowOff>581025</xdr:rowOff>
    </xdr:to>
    <xdr:pic>
      <xdr:nvPicPr>
        <xdr:cNvPr id="9" name="Kép 10">
          <a:extLst>
            <a:ext uri="{FF2B5EF4-FFF2-40B4-BE49-F238E27FC236}">
              <a16:creationId xmlns:a16="http://schemas.microsoft.com/office/drawing/2014/main" id="{6E1056C2-5085-4CA2-B347-A250F6F94CB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1972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25</xdr:row>
      <xdr:rowOff>581025</xdr:rowOff>
    </xdr:from>
    <xdr:to>
      <xdr:col>8</xdr:col>
      <xdr:colOff>609600</xdr:colOff>
      <xdr:row>25</xdr:row>
      <xdr:rowOff>581025</xdr:rowOff>
    </xdr:to>
    <xdr:pic>
      <xdr:nvPicPr>
        <xdr:cNvPr id="10" name="Kép 10">
          <a:extLst>
            <a:ext uri="{FF2B5EF4-FFF2-40B4-BE49-F238E27FC236}">
              <a16:creationId xmlns:a16="http://schemas.microsoft.com/office/drawing/2014/main" id="{078336A5-48A9-409A-BE2C-5260CB1EF7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1972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25</xdr:row>
      <xdr:rowOff>581025</xdr:rowOff>
    </xdr:from>
    <xdr:to>
      <xdr:col>8</xdr:col>
      <xdr:colOff>609600</xdr:colOff>
      <xdr:row>25</xdr:row>
      <xdr:rowOff>581025</xdr:rowOff>
    </xdr:to>
    <xdr:pic>
      <xdr:nvPicPr>
        <xdr:cNvPr id="11" name="Kép 10">
          <a:extLst>
            <a:ext uri="{FF2B5EF4-FFF2-40B4-BE49-F238E27FC236}">
              <a16:creationId xmlns:a16="http://schemas.microsoft.com/office/drawing/2014/main" id="{DF0F0B53-FC72-4AE6-B9D8-F48C55671AD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1972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25</xdr:row>
      <xdr:rowOff>581025</xdr:rowOff>
    </xdr:from>
    <xdr:to>
      <xdr:col>8</xdr:col>
      <xdr:colOff>609600</xdr:colOff>
      <xdr:row>25</xdr:row>
      <xdr:rowOff>581025</xdr:rowOff>
    </xdr:to>
    <xdr:pic>
      <xdr:nvPicPr>
        <xdr:cNvPr id="12" name="Kép 10">
          <a:extLst>
            <a:ext uri="{FF2B5EF4-FFF2-40B4-BE49-F238E27FC236}">
              <a16:creationId xmlns:a16="http://schemas.microsoft.com/office/drawing/2014/main" id="{439A5E77-640F-44D4-BCFD-E7B16796A5F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1972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25</xdr:row>
      <xdr:rowOff>581025</xdr:rowOff>
    </xdr:from>
    <xdr:to>
      <xdr:col>8</xdr:col>
      <xdr:colOff>609600</xdr:colOff>
      <xdr:row>25</xdr:row>
      <xdr:rowOff>581025</xdr:rowOff>
    </xdr:to>
    <xdr:pic>
      <xdr:nvPicPr>
        <xdr:cNvPr id="13" name="Kép 10">
          <a:extLst>
            <a:ext uri="{FF2B5EF4-FFF2-40B4-BE49-F238E27FC236}">
              <a16:creationId xmlns:a16="http://schemas.microsoft.com/office/drawing/2014/main" id="{E0C055BA-FF64-4C01-B61E-A0A5F497BC9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197292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13</xdr:col>
      <xdr:colOff>326465</xdr:colOff>
      <xdr:row>25</xdr:row>
      <xdr:rowOff>1656043</xdr:rowOff>
    </xdr:from>
    <xdr:to>
      <xdr:col>14</xdr:col>
      <xdr:colOff>433979</xdr:colOff>
      <xdr:row>26</xdr:row>
      <xdr:rowOff>244590</xdr:rowOff>
    </xdr:to>
    <xdr:pic>
      <xdr:nvPicPr>
        <xdr:cNvPr id="23" name="Kép 22">
          <a:extLst>
            <a:ext uri="{FF2B5EF4-FFF2-40B4-BE49-F238E27FC236}">
              <a16:creationId xmlns:a16="http://schemas.microsoft.com/office/drawing/2014/main" id="{0AB8E5AE-BA7F-4589-A427-540E8039ABE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4041215" y="17339908"/>
          <a:ext cx="745689" cy="186842"/>
        </a:xfrm>
        <a:prstGeom prst="rect">
          <a:avLst/>
        </a:prstGeom>
      </xdr:spPr>
    </xdr:pic>
    <xdr:clientData fLocksWithSheet="0"/>
  </xdr:twoCellAnchor>
  <xdr:oneCellAnchor>
    <xdr:from>
      <xdr:col>16</xdr:col>
      <xdr:colOff>95250</xdr:colOff>
      <xdr:row>25</xdr:row>
      <xdr:rowOff>581025</xdr:rowOff>
    </xdr:from>
    <xdr:ext cx="514350" cy="0"/>
    <xdr:pic>
      <xdr:nvPicPr>
        <xdr:cNvPr id="28" name="Kép 10">
          <a:extLst>
            <a:ext uri="{FF2B5EF4-FFF2-40B4-BE49-F238E27FC236}">
              <a16:creationId xmlns:a16="http://schemas.microsoft.com/office/drawing/2014/main" id="{FE08C8FE-E61A-4A3F-96E1-223FA505B5A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964430" y="118433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25</xdr:row>
      <xdr:rowOff>581025</xdr:rowOff>
    </xdr:from>
    <xdr:ext cx="514350" cy="0"/>
    <xdr:pic>
      <xdr:nvPicPr>
        <xdr:cNvPr id="29" name="Kép 28">
          <a:extLst>
            <a:ext uri="{FF2B5EF4-FFF2-40B4-BE49-F238E27FC236}">
              <a16:creationId xmlns:a16="http://schemas.microsoft.com/office/drawing/2014/main" id="{04C18191-7609-4C7E-8E58-3D11A08A7B3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964430" y="118433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25</xdr:row>
      <xdr:rowOff>581025</xdr:rowOff>
    </xdr:from>
    <xdr:ext cx="514350" cy="0"/>
    <xdr:pic>
      <xdr:nvPicPr>
        <xdr:cNvPr id="30" name="Kép 10">
          <a:extLst>
            <a:ext uri="{FF2B5EF4-FFF2-40B4-BE49-F238E27FC236}">
              <a16:creationId xmlns:a16="http://schemas.microsoft.com/office/drawing/2014/main" id="{E5481AE0-C94E-44B3-A533-F09C597D1F7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964430" y="118433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16</xdr:col>
      <xdr:colOff>95250</xdr:colOff>
      <xdr:row>25</xdr:row>
      <xdr:rowOff>581025</xdr:rowOff>
    </xdr:from>
    <xdr:ext cx="514350" cy="0"/>
    <xdr:pic>
      <xdr:nvPicPr>
        <xdr:cNvPr id="31" name="Kép 30">
          <a:extLst>
            <a:ext uri="{FF2B5EF4-FFF2-40B4-BE49-F238E27FC236}">
              <a16:creationId xmlns:a16="http://schemas.microsoft.com/office/drawing/2014/main" id="{61A019A3-91E7-4AC4-8FB4-4DBBC65280C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964430" y="1184338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65</xdr:row>
      <xdr:rowOff>581025</xdr:rowOff>
    </xdr:from>
    <xdr:to>
      <xdr:col>0</xdr:col>
      <xdr:colOff>609600</xdr:colOff>
      <xdr:row>65</xdr:row>
      <xdr:rowOff>581025</xdr:rowOff>
    </xdr:to>
    <xdr:pic>
      <xdr:nvPicPr>
        <xdr:cNvPr id="17" name="Kép 10">
          <a:extLst>
            <a:ext uri="{FF2B5EF4-FFF2-40B4-BE49-F238E27FC236}">
              <a16:creationId xmlns:a16="http://schemas.microsoft.com/office/drawing/2014/main" id="{E3B1C169-ED03-4C62-AB0D-F3F5C5890EC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99891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65</xdr:row>
      <xdr:rowOff>581025</xdr:rowOff>
    </xdr:from>
    <xdr:to>
      <xdr:col>0</xdr:col>
      <xdr:colOff>609600</xdr:colOff>
      <xdr:row>65</xdr:row>
      <xdr:rowOff>581025</xdr:rowOff>
    </xdr:to>
    <xdr:pic>
      <xdr:nvPicPr>
        <xdr:cNvPr id="18" name="Kép 17">
          <a:extLst>
            <a:ext uri="{FF2B5EF4-FFF2-40B4-BE49-F238E27FC236}">
              <a16:creationId xmlns:a16="http://schemas.microsoft.com/office/drawing/2014/main" id="{8676D65D-42E6-4337-A356-CE1A6A88F4C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99891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65</xdr:row>
      <xdr:rowOff>581025</xdr:rowOff>
    </xdr:from>
    <xdr:to>
      <xdr:col>0</xdr:col>
      <xdr:colOff>609600</xdr:colOff>
      <xdr:row>65</xdr:row>
      <xdr:rowOff>581025</xdr:rowOff>
    </xdr:to>
    <xdr:pic>
      <xdr:nvPicPr>
        <xdr:cNvPr id="19" name="Kép 10">
          <a:extLst>
            <a:ext uri="{FF2B5EF4-FFF2-40B4-BE49-F238E27FC236}">
              <a16:creationId xmlns:a16="http://schemas.microsoft.com/office/drawing/2014/main" id="{3074B84A-53AD-4607-A784-0C4CF37A5CC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99891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65</xdr:row>
      <xdr:rowOff>581025</xdr:rowOff>
    </xdr:from>
    <xdr:to>
      <xdr:col>0</xdr:col>
      <xdr:colOff>609600</xdr:colOff>
      <xdr:row>65</xdr:row>
      <xdr:rowOff>581025</xdr:rowOff>
    </xdr:to>
    <xdr:pic>
      <xdr:nvPicPr>
        <xdr:cNvPr id="20" name="Kép 10">
          <a:extLst>
            <a:ext uri="{FF2B5EF4-FFF2-40B4-BE49-F238E27FC236}">
              <a16:creationId xmlns:a16="http://schemas.microsoft.com/office/drawing/2014/main" id="{09259290-1086-4E8A-BBFD-809AB4BC267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99891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65</xdr:row>
      <xdr:rowOff>581025</xdr:rowOff>
    </xdr:from>
    <xdr:ext cx="514350" cy="0"/>
    <xdr:pic>
      <xdr:nvPicPr>
        <xdr:cNvPr id="21" name="Kép 10">
          <a:extLst>
            <a:ext uri="{FF2B5EF4-FFF2-40B4-BE49-F238E27FC236}">
              <a16:creationId xmlns:a16="http://schemas.microsoft.com/office/drawing/2014/main" id="{7668B93C-DCE8-49D3-B7D4-046AA646902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99891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65</xdr:row>
      <xdr:rowOff>581025</xdr:rowOff>
    </xdr:from>
    <xdr:ext cx="514350" cy="0"/>
    <xdr:pic>
      <xdr:nvPicPr>
        <xdr:cNvPr id="34" name="Kép 33">
          <a:extLst>
            <a:ext uri="{FF2B5EF4-FFF2-40B4-BE49-F238E27FC236}">
              <a16:creationId xmlns:a16="http://schemas.microsoft.com/office/drawing/2014/main" id="{10F07266-1D31-41E3-82B6-D90A191D56C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99891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65</xdr:row>
      <xdr:rowOff>581025</xdr:rowOff>
    </xdr:from>
    <xdr:ext cx="514350" cy="0"/>
    <xdr:pic>
      <xdr:nvPicPr>
        <xdr:cNvPr id="35" name="Kép 10">
          <a:extLst>
            <a:ext uri="{FF2B5EF4-FFF2-40B4-BE49-F238E27FC236}">
              <a16:creationId xmlns:a16="http://schemas.microsoft.com/office/drawing/2014/main" id="{ED4C17A5-9225-4D1E-A7F2-24B9C2251A8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99891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65</xdr:row>
      <xdr:rowOff>581025</xdr:rowOff>
    </xdr:from>
    <xdr:ext cx="514350" cy="0"/>
    <xdr:pic>
      <xdr:nvPicPr>
        <xdr:cNvPr id="36" name="Kép 35">
          <a:extLst>
            <a:ext uri="{FF2B5EF4-FFF2-40B4-BE49-F238E27FC236}">
              <a16:creationId xmlns:a16="http://schemas.microsoft.com/office/drawing/2014/main" id="{F8C68118-2ADA-4216-8C4E-39E1E996855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998916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67010</xdr:colOff>
      <xdr:row>65</xdr:row>
      <xdr:rowOff>172899</xdr:rowOff>
    </xdr:from>
    <xdr:ext cx="1855679" cy="1017369"/>
    <xdr:pic>
      <xdr:nvPicPr>
        <xdr:cNvPr id="37" name="Kép 36">
          <a:extLst>
            <a:ext uri="{FF2B5EF4-FFF2-40B4-BE49-F238E27FC236}">
              <a16:creationId xmlns:a16="http://schemas.microsoft.com/office/drawing/2014/main" id="{544D6FEC-8D51-476F-A1FC-AAF71FA4EFB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7010" y="19927749"/>
          <a:ext cx="1855679" cy="1017369"/>
        </a:xfrm>
        <a:prstGeom prst="rect">
          <a:avLst/>
        </a:prstGeom>
      </xdr:spPr>
    </xdr:pic>
    <xdr:clientData/>
  </xdr:oneCellAnchor>
  <xdr:oneCellAnchor>
    <xdr:from>
      <xdr:col>2</xdr:col>
      <xdr:colOff>200025</xdr:colOff>
      <xdr:row>60</xdr:row>
      <xdr:rowOff>120668</xdr:rowOff>
    </xdr:from>
    <xdr:ext cx="1533226" cy="994908"/>
    <xdr:pic>
      <xdr:nvPicPr>
        <xdr:cNvPr id="38" name="Kép 37">
          <a:extLst>
            <a:ext uri="{FF2B5EF4-FFF2-40B4-BE49-F238E27FC236}">
              <a16:creationId xmlns:a16="http://schemas.microsoft.com/office/drawing/2014/main" id="{25C852F9-7BE7-40D0-AF45-16087AEDE60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228975" y="18970643"/>
          <a:ext cx="1533226" cy="994908"/>
        </a:xfrm>
        <a:prstGeom prst="rect">
          <a:avLst/>
        </a:prstGeom>
      </xdr:spPr>
    </xdr:pic>
    <xdr:clientData/>
  </xdr:oneCellAnchor>
  <xdr:oneCellAnchor>
    <xdr:from>
      <xdr:col>2</xdr:col>
      <xdr:colOff>323851</xdr:colOff>
      <xdr:row>66</xdr:row>
      <xdr:rowOff>45471</xdr:rowOff>
    </xdr:from>
    <xdr:ext cx="1395672" cy="907029"/>
    <xdr:pic>
      <xdr:nvPicPr>
        <xdr:cNvPr id="39" name="Kép 38">
          <a:extLst>
            <a:ext uri="{FF2B5EF4-FFF2-40B4-BE49-F238E27FC236}">
              <a16:creationId xmlns:a16="http://schemas.microsoft.com/office/drawing/2014/main" id="{AA16D79D-F3D0-4054-8758-0A478027E079}"/>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352801" y="19981296"/>
          <a:ext cx="1395672" cy="907029"/>
        </a:xfrm>
        <a:prstGeom prst="rect">
          <a:avLst/>
        </a:prstGeom>
      </xdr:spPr>
    </xdr:pic>
    <xdr:clientData/>
  </xdr:oneCellAnchor>
  <xdr:oneCellAnchor>
    <xdr:from>
      <xdr:col>2</xdr:col>
      <xdr:colOff>89863</xdr:colOff>
      <xdr:row>66</xdr:row>
      <xdr:rowOff>808453</xdr:rowOff>
    </xdr:from>
    <xdr:ext cx="367337" cy="333361"/>
    <xdr:pic>
      <xdr:nvPicPr>
        <xdr:cNvPr id="40" name="Kép 39">
          <a:extLst>
            <a:ext uri="{FF2B5EF4-FFF2-40B4-BE49-F238E27FC236}">
              <a16:creationId xmlns:a16="http://schemas.microsoft.com/office/drawing/2014/main" id="{2FBF481B-3A18-46BC-B851-8156CA16BC6C}"/>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118813" y="20744278"/>
          <a:ext cx="367337" cy="333361"/>
        </a:xfrm>
        <a:prstGeom prst="rect">
          <a:avLst/>
        </a:prstGeom>
      </xdr:spPr>
    </xdr:pic>
    <xdr:clientData/>
  </xdr:oneCellAnchor>
  <xdr:twoCellAnchor>
    <xdr:from>
      <xdr:col>0</xdr:col>
      <xdr:colOff>95250</xdr:colOff>
      <xdr:row>12</xdr:row>
      <xdr:rowOff>581025</xdr:rowOff>
    </xdr:from>
    <xdr:to>
      <xdr:col>0</xdr:col>
      <xdr:colOff>609600</xdr:colOff>
      <xdr:row>12</xdr:row>
      <xdr:rowOff>581025</xdr:rowOff>
    </xdr:to>
    <xdr:pic>
      <xdr:nvPicPr>
        <xdr:cNvPr id="41" name="Kép 10">
          <a:extLst>
            <a:ext uri="{FF2B5EF4-FFF2-40B4-BE49-F238E27FC236}">
              <a16:creationId xmlns:a16="http://schemas.microsoft.com/office/drawing/2014/main" id="{ADAE1D7B-74C5-4ACF-BD85-567EC9F7C93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01813" y="3355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12</xdr:row>
      <xdr:rowOff>581025</xdr:rowOff>
    </xdr:from>
    <xdr:to>
      <xdr:col>0</xdr:col>
      <xdr:colOff>609600</xdr:colOff>
      <xdr:row>12</xdr:row>
      <xdr:rowOff>581025</xdr:rowOff>
    </xdr:to>
    <xdr:pic>
      <xdr:nvPicPr>
        <xdr:cNvPr id="42" name="Kép 41">
          <a:extLst>
            <a:ext uri="{FF2B5EF4-FFF2-40B4-BE49-F238E27FC236}">
              <a16:creationId xmlns:a16="http://schemas.microsoft.com/office/drawing/2014/main" id="{CA130837-62AF-41E4-9038-E070469AB0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01813" y="3355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12</xdr:row>
      <xdr:rowOff>581025</xdr:rowOff>
    </xdr:from>
    <xdr:ext cx="514350" cy="0"/>
    <xdr:pic>
      <xdr:nvPicPr>
        <xdr:cNvPr id="43" name="Kép 10">
          <a:extLst>
            <a:ext uri="{FF2B5EF4-FFF2-40B4-BE49-F238E27FC236}">
              <a16:creationId xmlns:a16="http://schemas.microsoft.com/office/drawing/2014/main" id="{1B9096A8-9240-462A-993A-236FF876177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01813" y="3355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44" name="Kép 43">
          <a:extLst>
            <a:ext uri="{FF2B5EF4-FFF2-40B4-BE49-F238E27FC236}">
              <a16:creationId xmlns:a16="http://schemas.microsoft.com/office/drawing/2014/main" id="{2674FF40-6668-427D-8A46-9412F78DC99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01813" y="3355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45" name="Kép 10">
          <a:extLst>
            <a:ext uri="{FF2B5EF4-FFF2-40B4-BE49-F238E27FC236}">
              <a16:creationId xmlns:a16="http://schemas.microsoft.com/office/drawing/2014/main" id="{B741026F-7B3D-47EA-A044-692D30FA32E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01813" y="3355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46" name="Kép 45">
          <a:extLst>
            <a:ext uri="{FF2B5EF4-FFF2-40B4-BE49-F238E27FC236}">
              <a16:creationId xmlns:a16="http://schemas.microsoft.com/office/drawing/2014/main" id="{E65DA204-F9AA-4BDF-BFB5-93FF0AB118D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01813" y="3355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12</xdr:row>
      <xdr:rowOff>581025</xdr:rowOff>
    </xdr:from>
    <xdr:to>
      <xdr:col>0</xdr:col>
      <xdr:colOff>609600</xdr:colOff>
      <xdr:row>12</xdr:row>
      <xdr:rowOff>581025</xdr:rowOff>
    </xdr:to>
    <xdr:pic>
      <xdr:nvPicPr>
        <xdr:cNvPr id="47" name="Kép 10">
          <a:extLst>
            <a:ext uri="{FF2B5EF4-FFF2-40B4-BE49-F238E27FC236}">
              <a16:creationId xmlns:a16="http://schemas.microsoft.com/office/drawing/2014/main" id="{788AAAE3-0D28-45B2-A917-2D380D27CC8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01813" y="3355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12</xdr:row>
      <xdr:rowOff>581025</xdr:rowOff>
    </xdr:from>
    <xdr:to>
      <xdr:col>0</xdr:col>
      <xdr:colOff>609600</xdr:colOff>
      <xdr:row>12</xdr:row>
      <xdr:rowOff>581025</xdr:rowOff>
    </xdr:to>
    <xdr:pic>
      <xdr:nvPicPr>
        <xdr:cNvPr id="65" name="Kép 64">
          <a:extLst>
            <a:ext uri="{FF2B5EF4-FFF2-40B4-BE49-F238E27FC236}">
              <a16:creationId xmlns:a16="http://schemas.microsoft.com/office/drawing/2014/main" id="{6C1B0984-D4DC-4E88-9D6D-EF18FB793B0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01813" y="3355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12</xdr:row>
      <xdr:rowOff>581025</xdr:rowOff>
    </xdr:from>
    <xdr:ext cx="514350" cy="0"/>
    <xdr:pic>
      <xdr:nvPicPr>
        <xdr:cNvPr id="82" name="Kép 10">
          <a:extLst>
            <a:ext uri="{FF2B5EF4-FFF2-40B4-BE49-F238E27FC236}">
              <a16:creationId xmlns:a16="http://schemas.microsoft.com/office/drawing/2014/main" id="{33B310B2-C7BE-4FEB-BA34-889C092EB10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01813" y="3355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83" name="Kép 82">
          <a:extLst>
            <a:ext uri="{FF2B5EF4-FFF2-40B4-BE49-F238E27FC236}">
              <a16:creationId xmlns:a16="http://schemas.microsoft.com/office/drawing/2014/main" id="{857524A6-A681-478F-9B4E-275ABFFC0DB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01813" y="3355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84" name="Kép 10">
          <a:extLst>
            <a:ext uri="{FF2B5EF4-FFF2-40B4-BE49-F238E27FC236}">
              <a16:creationId xmlns:a16="http://schemas.microsoft.com/office/drawing/2014/main" id="{18F264ED-0254-4470-94CA-015FC63C6A4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01813" y="3355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85" name="Kép 84">
          <a:extLst>
            <a:ext uri="{FF2B5EF4-FFF2-40B4-BE49-F238E27FC236}">
              <a16:creationId xmlns:a16="http://schemas.microsoft.com/office/drawing/2014/main" id="{E19D2C24-5A45-4438-9CFB-E6DAAE30B60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01813" y="3355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328613</xdr:colOff>
      <xdr:row>12</xdr:row>
      <xdr:rowOff>168204</xdr:rowOff>
    </xdr:from>
    <xdr:ext cx="1537432" cy="1687713"/>
    <xdr:pic>
      <xdr:nvPicPr>
        <xdr:cNvPr id="91" name="Kép 90">
          <a:extLst>
            <a:ext uri="{FF2B5EF4-FFF2-40B4-BE49-F238E27FC236}">
              <a16:creationId xmlns:a16="http://schemas.microsoft.com/office/drawing/2014/main" id="{B4E325C5-E746-4A33-84C9-797C9422040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flipH="1">
          <a:off x="5198269" y="2942360"/>
          <a:ext cx="1537432" cy="1687713"/>
        </a:xfrm>
        <a:prstGeom prst="rect">
          <a:avLst/>
        </a:prstGeom>
      </xdr:spPr>
    </xdr:pic>
    <xdr:clientData/>
  </xdr:oneCellAnchor>
  <xdr:oneCellAnchor>
    <xdr:from>
      <xdr:col>4</xdr:col>
      <xdr:colOff>520700</xdr:colOff>
      <xdr:row>12</xdr:row>
      <xdr:rowOff>1651000</xdr:rowOff>
    </xdr:from>
    <xdr:ext cx="878473" cy="278802"/>
    <xdr:pic>
      <xdr:nvPicPr>
        <xdr:cNvPr id="92" name="Kép 91">
          <a:extLst>
            <a:ext uri="{FF2B5EF4-FFF2-40B4-BE49-F238E27FC236}">
              <a16:creationId xmlns:a16="http://schemas.microsoft.com/office/drawing/2014/main" id="{974B3378-81B8-468F-9D95-0FEC4717622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8026063" y="4425156"/>
          <a:ext cx="878473" cy="278802"/>
        </a:xfrm>
        <a:prstGeom prst="rect">
          <a:avLst/>
        </a:prstGeom>
      </xdr:spPr>
    </xdr:pic>
    <xdr:clientData/>
  </xdr:oneCellAnchor>
  <xdr:twoCellAnchor>
    <xdr:from>
      <xdr:col>8</xdr:col>
      <xdr:colOff>95250</xdr:colOff>
      <xdr:row>65</xdr:row>
      <xdr:rowOff>581025</xdr:rowOff>
    </xdr:from>
    <xdr:to>
      <xdr:col>8</xdr:col>
      <xdr:colOff>609600</xdr:colOff>
      <xdr:row>65</xdr:row>
      <xdr:rowOff>581025</xdr:rowOff>
    </xdr:to>
    <xdr:pic>
      <xdr:nvPicPr>
        <xdr:cNvPr id="3" name="Kép 10">
          <a:extLst>
            <a:ext uri="{FF2B5EF4-FFF2-40B4-BE49-F238E27FC236}">
              <a16:creationId xmlns:a16="http://schemas.microsoft.com/office/drawing/2014/main" id="{B929F2BE-FB1C-445A-8037-95A5C6E9D9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587103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65</xdr:row>
      <xdr:rowOff>581025</xdr:rowOff>
    </xdr:from>
    <xdr:to>
      <xdr:col>8</xdr:col>
      <xdr:colOff>609600</xdr:colOff>
      <xdr:row>65</xdr:row>
      <xdr:rowOff>581025</xdr:rowOff>
    </xdr:to>
    <xdr:pic>
      <xdr:nvPicPr>
        <xdr:cNvPr id="4" name="Kép 3">
          <a:extLst>
            <a:ext uri="{FF2B5EF4-FFF2-40B4-BE49-F238E27FC236}">
              <a16:creationId xmlns:a16="http://schemas.microsoft.com/office/drawing/2014/main" id="{FCED2540-B408-437E-8CB2-A47E3C9A124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587103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65</xdr:row>
      <xdr:rowOff>581025</xdr:rowOff>
    </xdr:from>
    <xdr:to>
      <xdr:col>8</xdr:col>
      <xdr:colOff>609600</xdr:colOff>
      <xdr:row>65</xdr:row>
      <xdr:rowOff>581025</xdr:rowOff>
    </xdr:to>
    <xdr:pic>
      <xdr:nvPicPr>
        <xdr:cNvPr id="5" name="Kép 10">
          <a:extLst>
            <a:ext uri="{FF2B5EF4-FFF2-40B4-BE49-F238E27FC236}">
              <a16:creationId xmlns:a16="http://schemas.microsoft.com/office/drawing/2014/main" id="{672B7AD7-DE21-4F96-BD58-5D4E68A260C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587103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8</xdr:col>
      <xdr:colOff>95250</xdr:colOff>
      <xdr:row>65</xdr:row>
      <xdr:rowOff>581025</xdr:rowOff>
    </xdr:from>
    <xdr:to>
      <xdr:col>8</xdr:col>
      <xdr:colOff>609600</xdr:colOff>
      <xdr:row>65</xdr:row>
      <xdr:rowOff>581025</xdr:rowOff>
    </xdr:to>
    <xdr:pic>
      <xdr:nvPicPr>
        <xdr:cNvPr id="99" name="Kép 10">
          <a:extLst>
            <a:ext uri="{FF2B5EF4-FFF2-40B4-BE49-F238E27FC236}">
              <a16:creationId xmlns:a16="http://schemas.microsoft.com/office/drawing/2014/main" id="{79E9BFD0-6827-44CC-91D5-2B2BD36075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587103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8</xdr:col>
      <xdr:colOff>95250</xdr:colOff>
      <xdr:row>65</xdr:row>
      <xdr:rowOff>581025</xdr:rowOff>
    </xdr:from>
    <xdr:ext cx="514350" cy="0"/>
    <xdr:pic>
      <xdr:nvPicPr>
        <xdr:cNvPr id="100" name="Kép 10">
          <a:extLst>
            <a:ext uri="{FF2B5EF4-FFF2-40B4-BE49-F238E27FC236}">
              <a16:creationId xmlns:a16="http://schemas.microsoft.com/office/drawing/2014/main" id="{E9AE1DFE-F288-4BCA-8996-377FCB8BD66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587103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65</xdr:row>
      <xdr:rowOff>581025</xdr:rowOff>
    </xdr:from>
    <xdr:ext cx="514350" cy="0"/>
    <xdr:pic>
      <xdr:nvPicPr>
        <xdr:cNvPr id="105" name="Kép 104">
          <a:extLst>
            <a:ext uri="{FF2B5EF4-FFF2-40B4-BE49-F238E27FC236}">
              <a16:creationId xmlns:a16="http://schemas.microsoft.com/office/drawing/2014/main" id="{0BF1F4A4-235D-42B9-A3A4-73778D6C2DF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587103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65</xdr:row>
      <xdr:rowOff>581025</xdr:rowOff>
    </xdr:from>
    <xdr:ext cx="514350" cy="0"/>
    <xdr:pic>
      <xdr:nvPicPr>
        <xdr:cNvPr id="106" name="Kép 10">
          <a:extLst>
            <a:ext uri="{FF2B5EF4-FFF2-40B4-BE49-F238E27FC236}">
              <a16:creationId xmlns:a16="http://schemas.microsoft.com/office/drawing/2014/main" id="{55FF5F7C-E0A4-41FD-BFF4-B5FCCAABB17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587103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65</xdr:row>
      <xdr:rowOff>581025</xdr:rowOff>
    </xdr:from>
    <xdr:ext cx="514350" cy="0"/>
    <xdr:pic>
      <xdr:nvPicPr>
        <xdr:cNvPr id="115" name="Kép 114">
          <a:extLst>
            <a:ext uri="{FF2B5EF4-FFF2-40B4-BE49-F238E27FC236}">
              <a16:creationId xmlns:a16="http://schemas.microsoft.com/office/drawing/2014/main" id="{532A231F-1069-4B3B-BCF7-FCCAB6C53FA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1587103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95250</xdr:colOff>
      <xdr:row>65</xdr:row>
      <xdr:rowOff>142874</xdr:rowOff>
    </xdr:from>
    <xdr:ext cx="1917006" cy="1050051"/>
    <xdr:pic>
      <xdr:nvPicPr>
        <xdr:cNvPr id="117" name="Kép 116">
          <a:extLst>
            <a:ext uri="{FF2B5EF4-FFF2-40B4-BE49-F238E27FC236}">
              <a16:creationId xmlns:a16="http://schemas.microsoft.com/office/drawing/2014/main" id="{080CB285-C3DA-4B78-A596-B44C1B55221A}"/>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964906" y="15823405"/>
          <a:ext cx="1917006" cy="1050051"/>
        </a:xfrm>
        <a:prstGeom prst="rect">
          <a:avLst/>
        </a:prstGeom>
      </xdr:spPr>
    </xdr:pic>
    <xdr:clientData/>
  </xdr:oneCellAnchor>
  <xdr:twoCellAnchor>
    <xdr:from>
      <xdr:col>0</xdr:col>
      <xdr:colOff>95250</xdr:colOff>
      <xdr:row>12</xdr:row>
      <xdr:rowOff>581025</xdr:rowOff>
    </xdr:from>
    <xdr:to>
      <xdr:col>0</xdr:col>
      <xdr:colOff>609600</xdr:colOff>
      <xdr:row>12</xdr:row>
      <xdr:rowOff>581025</xdr:rowOff>
    </xdr:to>
    <xdr:pic>
      <xdr:nvPicPr>
        <xdr:cNvPr id="119" name="Kép 10">
          <a:extLst>
            <a:ext uri="{FF2B5EF4-FFF2-40B4-BE49-F238E27FC236}">
              <a16:creationId xmlns:a16="http://schemas.microsoft.com/office/drawing/2014/main" id="{EF935CCF-753B-4CDB-B5A3-31F5B80FD04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12118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12</xdr:row>
      <xdr:rowOff>581025</xdr:rowOff>
    </xdr:from>
    <xdr:to>
      <xdr:col>0</xdr:col>
      <xdr:colOff>609600</xdr:colOff>
      <xdr:row>12</xdr:row>
      <xdr:rowOff>581025</xdr:rowOff>
    </xdr:to>
    <xdr:pic>
      <xdr:nvPicPr>
        <xdr:cNvPr id="132" name="Kép 131">
          <a:extLst>
            <a:ext uri="{FF2B5EF4-FFF2-40B4-BE49-F238E27FC236}">
              <a16:creationId xmlns:a16="http://schemas.microsoft.com/office/drawing/2014/main" id="{A0F88869-5787-46EF-AC71-622C2F9CE1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12118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12</xdr:row>
      <xdr:rowOff>581025</xdr:rowOff>
    </xdr:from>
    <xdr:to>
      <xdr:col>0</xdr:col>
      <xdr:colOff>609600</xdr:colOff>
      <xdr:row>12</xdr:row>
      <xdr:rowOff>581025</xdr:rowOff>
    </xdr:to>
    <xdr:pic>
      <xdr:nvPicPr>
        <xdr:cNvPr id="133" name="Kép 10">
          <a:extLst>
            <a:ext uri="{FF2B5EF4-FFF2-40B4-BE49-F238E27FC236}">
              <a16:creationId xmlns:a16="http://schemas.microsoft.com/office/drawing/2014/main" id="{E2FA0E0D-8DB3-4034-8DF4-ECFC423643D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12118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12</xdr:row>
      <xdr:rowOff>581025</xdr:rowOff>
    </xdr:from>
    <xdr:to>
      <xdr:col>0</xdr:col>
      <xdr:colOff>609600</xdr:colOff>
      <xdr:row>12</xdr:row>
      <xdr:rowOff>581025</xdr:rowOff>
    </xdr:to>
    <xdr:pic>
      <xdr:nvPicPr>
        <xdr:cNvPr id="134" name="Kép 10">
          <a:extLst>
            <a:ext uri="{FF2B5EF4-FFF2-40B4-BE49-F238E27FC236}">
              <a16:creationId xmlns:a16="http://schemas.microsoft.com/office/drawing/2014/main" id="{7125501D-A4ED-421B-BC3B-BA6204EF39B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12118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12</xdr:row>
      <xdr:rowOff>581025</xdr:rowOff>
    </xdr:from>
    <xdr:ext cx="514350" cy="0"/>
    <xdr:pic>
      <xdr:nvPicPr>
        <xdr:cNvPr id="135" name="Kép 10">
          <a:extLst>
            <a:ext uri="{FF2B5EF4-FFF2-40B4-BE49-F238E27FC236}">
              <a16:creationId xmlns:a16="http://schemas.microsoft.com/office/drawing/2014/main" id="{96D89A02-F397-41E2-B98F-E6596185CD6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12118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160" name="Kép 159">
          <a:extLst>
            <a:ext uri="{FF2B5EF4-FFF2-40B4-BE49-F238E27FC236}">
              <a16:creationId xmlns:a16="http://schemas.microsoft.com/office/drawing/2014/main" id="{E2566A94-DE40-4B4C-94EB-A0FBA147FCF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12118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161" name="Kép 10">
          <a:extLst>
            <a:ext uri="{FF2B5EF4-FFF2-40B4-BE49-F238E27FC236}">
              <a16:creationId xmlns:a16="http://schemas.microsoft.com/office/drawing/2014/main" id="{8E305030-BDD9-4932-9E9F-FA6AF00DFFE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12118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162" name="Kép 161">
          <a:extLst>
            <a:ext uri="{FF2B5EF4-FFF2-40B4-BE49-F238E27FC236}">
              <a16:creationId xmlns:a16="http://schemas.microsoft.com/office/drawing/2014/main" id="{5EA00485-886D-4670-AE50-D4FCF39011C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12118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xdr:from>
      <xdr:col>0</xdr:col>
      <xdr:colOff>95250</xdr:colOff>
      <xdr:row>12</xdr:row>
      <xdr:rowOff>581025</xdr:rowOff>
    </xdr:from>
    <xdr:to>
      <xdr:col>0</xdr:col>
      <xdr:colOff>609600</xdr:colOff>
      <xdr:row>12</xdr:row>
      <xdr:rowOff>581025</xdr:rowOff>
    </xdr:to>
    <xdr:pic>
      <xdr:nvPicPr>
        <xdr:cNvPr id="163" name="Kép 10">
          <a:extLst>
            <a:ext uri="{FF2B5EF4-FFF2-40B4-BE49-F238E27FC236}">
              <a16:creationId xmlns:a16="http://schemas.microsoft.com/office/drawing/2014/main" id="{5FE9A9A2-BB7C-47E6-B810-C98504B533A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12118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0</xdr:col>
      <xdr:colOff>95250</xdr:colOff>
      <xdr:row>12</xdr:row>
      <xdr:rowOff>581025</xdr:rowOff>
    </xdr:from>
    <xdr:to>
      <xdr:col>0</xdr:col>
      <xdr:colOff>609600</xdr:colOff>
      <xdr:row>12</xdr:row>
      <xdr:rowOff>581025</xdr:rowOff>
    </xdr:to>
    <xdr:pic>
      <xdr:nvPicPr>
        <xdr:cNvPr id="164" name="Kép 163">
          <a:extLst>
            <a:ext uri="{FF2B5EF4-FFF2-40B4-BE49-F238E27FC236}">
              <a16:creationId xmlns:a16="http://schemas.microsoft.com/office/drawing/2014/main" id="{0787BD4D-1B17-4196-BA32-411A1EB2C48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12118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95250</xdr:colOff>
      <xdr:row>12</xdr:row>
      <xdr:rowOff>581025</xdr:rowOff>
    </xdr:from>
    <xdr:ext cx="514350" cy="0"/>
    <xdr:pic>
      <xdr:nvPicPr>
        <xdr:cNvPr id="165" name="Kép 10">
          <a:extLst>
            <a:ext uri="{FF2B5EF4-FFF2-40B4-BE49-F238E27FC236}">
              <a16:creationId xmlns:a16="http://schemas.microsoft.com/office/drawing/2014/main" id="{8B3D71EE-1489-4AEC-BE29-D7E8BA4CB3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12118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172" name="Kép 171">
          <a:extLst>
            <a:ext uri="{FF2B5EF4-FFF2-40B4-BE49-F238E27FC236}">
              <a16:creationId xmlns:a16="http://schemas.microsoft.com/office/drawing/2014/main" id="{272364AA-A1A5-48C2-BCBF-C16DB4DBE4A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12118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175" name="Kép 10">
          <a:extLst>
            <a:ext uri="{FF2B5EF4-FFF2-40B4-BE49-F238E27FC236}">
              <a16:creationId xmlns:a16="http://schemas.microsoft.com/office/drawing/2014/main" id="{98327FFC-71D9-43D1-9710-A5B09C24CE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12118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0</xdr:col>
      <xdr:colOff>95250</xdr:colOff>
      <xdr:row>12</xdr:row>
      <xdr:rowOff>581025</xdr:rowOff>
    </xdr:from>
    <xdr:ext cx="514350" cy="0"/>
    <xdr:pic>
      <xdr:nvPicPr>
        <xdr:cNvPr id="177" name="Kép 176">
          <a:extLst>
            <a:ext uri="{FF2B5EF4-FFF2-40B4-BE49-F238E27FC236}">
              <a16:creationId xmlns:a16="http://schemas.microsoft.com/office/drawing/2014/main" id="{12A854FB-9A8D-4F23-8DA9-1344DC3C314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7406" y="12118181"/>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0</xdr:col>
      <xdr:colOff>59530</xdr:colOff>
      <xdr:row>5</xdr:row>
      <xdr:rowOff>190497</xdr:rowOff>
    </xdr:from>
    <xdr:to>
      <xdr:col>0</xdr:col>
      <xdr:colOff>2091668</xdr:colOff>
      <xdr:row>10</xdr:row>
      <xdr:rowOff>74347</xdr:rowOff>
    </xdr:to>
    <xdr:pic>
      <xdr:nvPicPr>
        <xdr:cNvPr id="52" name="Kép 51">
          <a:extLst>
            <a:ext uri="{FF2B5EF4-FFF2-40B4-BE49-F238E27FC236}">
              <a16:creationId xmlns:a16="http://schemas.microsoft.com/office/drawing/2014/main" id="{2A782430-1C32-43B8-BBFB-1ED11EDA60A3}"/>
            </a:ext>
          </a:extLst>
        </xdr:cNvPr>
        <xdr:cNvPicPr>
          <a:picLocks noChangeAspect="1"/>
        </xdr:cNvPicPr>
      </xdr:nvPicPr>
      <xdr:blipFill>
        <a:blip xmlns:r="http://schemas.openxmlformats.org/officeDocument/2006/relationships" r:embed="rId14"/>
        <a:stretch>
          <a:fillRect/>
        </a:stretch>
      </xdr:blipFill>
      <xdr:spPr>
        <a:xfrm>
          <a:off x="4929186" y="1607341"/>
          <a:ext cx="2022613" cy="907787"/>
        </a:xfrm>
        <a:prstGeom prst="rect">
          <a:avLst/>
        </a:prstGeom>
      </xdr:spPr>
    </xdr:pic>
    <xdr:clientData/>
  </xdr:twoCellAnchor>
  <xdr:oneCellAnchor>
    <xdr:from>
      <xdr:col>21</xdr:col>
      <xdr:colOff>74417</xdr:colOff>
      <xdr:row>25</xdr:row>
      <xdr:rowOff>1656411</xdr:rowOff>
    </xdr:from>
    <xdr:ext cx="865275" cy="283369"/>
    <xdr:pic>
      <xdr:nvPicPr>
        <xdr:cNvPr id="176" name="Kép 175">
          <a:extLst>
            <a:ext uri="{FF2B5EF4-FFF2-40B4-BE49-F238E27FC236}">
              <a16:creationId xmlns:a16="http://schemas.microsoft.com/office/drawing/2014/main" id="{99E7C6C9-31F8-41BC-B0FC-02E1494CD43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771677" y="12968979"/>
          <a:ext cx="865275" cy="283369"/>
        </a:xfrm>
        <a:prstGeom prst="rect">
          <a:avLst/>
        </a:prstGeom>
      </xdr:spPr>
    </xdr:pic>
    <xdr:clientData/>
  </xdr:oneCellAnchor>
  <xdr:twoCellAnchor editAs="oneCell">
    <xdr:from>
      <xdr:col>16</xdr:col>
      <xdr:colOff>80597</xdr:colOff>
      <xdr:row>19</xdr:row>
      <xdr:rowOff>85544</xdr:rowOff>
    </xdr:from>
    <xdr:to>
      <xdr:col>16</xdr:col>
      <xdr:colOff>2060478</xdr:colOff>
      <xdr:row>25</xdr:row>
      <xdr:rowOff>728295</xdr:rowOff>
    </xdr:to>
    <xdr:pic>
      <xdr:nvPicPr>
        <xdr:cNvPr id="179" name="Kép 178">
          <a:extLst>
            <a:ext uri="{FF2B5EF4-FFF2-40B4-BE49-F238E27FC236}">
              <a16:creationId xmlns:a16="http://schemas.microsoft.com/office/drawing/2014/main" id="{E7FB9330-4477-475A-9C27-D07B96BC441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28247" y="1352369"/>
          <a:ext cx="1983691" cy="17095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51289</xdr:colOff>
      <xdr:row>25</xdr:row>
      <xdr:rowOff>1296866</xdr:rowOff>
    </xdr:from>
    <xdr:to>
      <xdr:col>16</xdr:col>
      <xdr:colOff>2060945</xdr:colOff>
      <xdr:row>26</xdr:row>
      <xdr:rowOff>224567</xdr:rowOff>
    </xdr:to>
    <xdr:pic>
      <xdr:nvPicPr>
        <xdr:cNvPr id="180" name="Kép 179">
          <a:extLst>
            <a:ext uri="{FF2B5EF4-FFF2-40B4-BE49-F238E27FC236}">
              <a16:creationId xmlns:a16="http://schemas.microsoft.com/office/drawing/2014/main" id="{C47C0174-CF50-4E6B-B8AC-17EC1C680A2B}"/>
            </a:ext>
          </a:extLst>
        </xdr:cNvPr>
        <xdr:cNvPicPr>
          <a:picLocks noChangeAspect="1"/>
        </xdr:cNvPicPr>
      </xdr:nvPicPr>
      <xdr:blipFill>
        <a:blip xmlns:r="http://schemas.openxmlformats.org/officeDocument/2006/relationships" r:embed="rId16"/>
        <a:stretch>
          <a:fillRect/>
        </a:stretch>
      </xdr:blipFill>
      <xdr:spPr>
        <a:xfrm>
          <a:off x="298939" y="3630491"/>
          <a:ext cx="2009656" cy="632676"/>
        </a:xfrm>
        <a:prstGeom prst="rect">
          <a:avLst/>
        </a:prstGeom>
      </xdr:spPr>
    </xdr:pic>
    <xdr:clientData/>
  </xdr:twoCellAnchor>
  <xdr:twoCellAnchor editAs="oneCell">
    <xdr:from>
      <xdr:col>8</xdr:col>
      <xdr:colOff>56793</xdr:colOff>
      <xdr:row>18</xdr:row>
      <xdr:rowOff>1371</xdr:rowOff>
    </xdr:from>
    <xdr:to>
      <xdr:col>8</xdr:col>
      <xdr:colOff>2091189</xdr:colOff>
      <xdr:row>25</xdr:row>
      <xdr:rowOff>194597</xdr:rowOff>
    </xdr:to>
    <xdr:pic>
      <xdr:nvPicPr>
        <xdr:cNvPr id="181" name="Kép 180">
          <a:extLst>
            <a:ext uri="{FF2B5EF4-FFF2-40B4-BE49-F238E27FC236}">
              <a16:creationId xmlns:a16="http://schemas.microsoft.com/office/drawing/2014/main" id="{4103167A-3420-42DF-9B68-DD089DC97461}"/>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6006656" y="10009145"/>
          <a:ext cx="2019156" cy="1498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76389</xdr:colOff>
      <xdr:row>25</xdr:row>
      <xdr:rowOff>83486</xdr:rowOff>
    </xdr:from>
    <xdr:to>
      <xdr:col>8</xdr:col>
      <xdr:colOff>1453186</xdr:colOff>
      <xdr:row>25</xdr:row>
      <xdr:rowOff>752590</xdr:rowOff>
    </xdr:to>
    <xdr:sp macro="" textlink="">
      <xdr:nvSpPr>
        <xdr:cNvPr id="182" name="object 32">
          <a:extLst>
            <a:ext uri="{FF2B5EF4-FFF2-40B4-BE49-F238E27FC236}">
              <a16:creationId xmlns:a16="http://schemas.microsoft.com/office/drawing/2014/main" id="{980D28CE-148D-47F3-A63B-3C4A0C4742FE}"/>
            </a:ext>
          </a:extLst>
        </xdr:cNvPr>
        <xdr:cNvSpPr/>
      </xdr:nvSpPr>
      <xdr:spPr>
        <a:xfrm>
          <a:off x="6026252" y="11396054"/>
          <a:ext cx="1376797" cy="669104"/>
        </a:xfrm>
        <a:prstGeom prst="rect">
          <a:avLst/>
        </a:prstGeom>
        <a:blipFill>
          <a:blip xmlns:r="http://schemas.openxmlformats.org/officeDocument/2006/relationships" r:embed="rId18" cstate="print"/>
          <a:stretch>
            <a:fillRect/>
          </a:stretch>
        </a:blipFill>
      </xdr:spPr>
      <xdr:txBody>
        <a:bodyPr wrap="square" lIns="0" tIns="0" rIns="0" bIns="0" rtlCol="0">
          <a:noAutofit/>
        </a:bodyPr>
        <a:lstStyle>
          <a:defPPr>
            <a:defRPr lang="zh-CN"/>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editAs="oneCell">
    <xdr:from>
      <xdr:col>8</xdr:col>
      <xdr:colOff>1009571</xdr:colOff>
      <xdr:row>25</xdr:row>
      <xdr:rowOff>890246</xdr:rowOff>
    </xdr:from>
    <xdr:to>
      <xdr:col>8</xdr:col>
      <xdr:colOff>1756456</xdr:colOff>
      <xdr:row>25</xdr:row>
      <xdr:rowOff>1332645</xdr:rowOff>
    </xdr:to>
    <xdr:pic>
      <xdr:nvPicPr>
        <xdr:cNvPr id="183" name="Kép 182">
          <a:extLst>
            <a:ext uri="{FF2B5EF4-FFF2-40B4-BE49-F238E27FC236}">
              <a16:creationId xmlns:a16="http://schemas.microsoft.com/office/drawing/2014/main" id="{2DBCE3A6-714B-4D90-B042-513EB6C38D65}"/>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6959434" y="12202814"/>
          <a:ext cx="752600" cy="442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495823</xdr:colOff>
      <xdr:row>25</xdr:row>
      <xdr:rowOff>1391143</xdr:rowOff>
    </xdr:from>
    <xdr:to>
      <xdr:col>8</xdr:col>
      <xdr:colOff>1252665</xdr:colOff>
      <xdr:row>26</xdr:row>
      <xdr:rowOff>148937</xdr:rowOff>
    </xdr:to>
    <xdr:pic>
      <xdr:nvPicPr>
        <xdr:cNvPr id="184" name="Kép 183">
          <a:extLst>
            <a:ext uri="{FF2B5EF4-FFF2-40B4-BE49-F238E27FC236}">
              <a16:creationId xmlns:a16="http://schemas.microsoft.com/office/drawing/2014/main" id="{89B38994-0846-41F8-8773-286740817AF2}"/>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6445686" y="12703711"/>
          <a:ext cx="754937" cy="4425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143189</xdr:colOff>
      <xdr:row>25</xdr:row>
      <xdr:rowOff>891850</xdr:rowOff>
    </xdr:from>
    <xdr:to>
      <xdr:col>8</xdr:col>
      <xdr:colOff>909815</xdr:colOff>
      <xdr:row>25</xdr:row>
      <xdr:rowOff>1329992</xdr:rowOff>
    </xdr:to>
    <xdr:pic>
      <xdr:nvPicPr>
        <xdr:cNvPr id="185" name="Kép 184">
          <a:extLst>
            <a:ext uri="{FF2B5EF4-FFF2-40B4-BE49-F238E27FC236}">
              <a16:creationId xmlns:a16="http://schemas.microsoft.com/office/drawing/2014/main" id="{8861319D-37EA-405F-9686-9BA9E82DB2AA}"/>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6093052" y="12204418"/>
          <a:ext cx="751386" cy="438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29</xdr:col>
      <xdr:colOff>176893</xdr:colOff>
      <xdr:row>25</xdr:row>
      <xdr:rowOff>1646465</xdr:rowOff>
    </xdr:from>
    <xdr:ext cx="865275" cy="283369"/>
    <xdr:pic>
      <xdr:nvPicPr>
        <xdr:cNvPr id="186" name="Kép 185">
          <a:extLst>
            <a:ext uri="{FF2B5EF4-FFF2-40B4-BE49-F238E27FC236}">
              <a16:creationId xmlns:a16="http://schemas.microsoft.com/office/drawing/2014/main" id="{37597CF1-9379-4ABA-839C-80533FED805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06068" y="3980090"/>
          <a:ext cx="865275" cy="283369"/>
        </a:xfrm>
        <a:prstGeom prst="rect">
          <a:avLst/>
        </a:prstGeom>
      </xdr:spPr>
    </xdr:pic>
    <xdr:clientData/>
  </xdr:oneCellAnchor>
  <xdr:twoCellAnchor>
    <xdr:from>
      <xdr:col>29</xdr:col>
      <xdr:colOff>183604</xdr:colOff>
      <xdr:row>25</xdr:row>
      <xdr:rowOff>1650583</xdr:rowOff>
    </xdr:from>
    <xdr:to>
      <xdr:col>30</xdr:col>
      <xdr:colOff>397176</xdr:colOff>
      <xdr:row>26</xdr:row>
      <xdr:rowOff>231729</xdr:rowOff>
    </xdr:to>
    <xdr:pic>
      <xdr:nvPicPr>
        <xdr:cNvPr id="187" name="Kép 186">
          <a:extLst>
            <a:ext uri="{FF2B5EF4-FFF2-40B4-BE49-F238E27FC236}">
              <a16:creationId xmlns:a16="http://schemas.microsoft.com/office/drawing/2014/main" id="{B9FB0DCC-67DD-4548-9E57-DCBA02E3142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12779" y="3984208"/>
          <a:ext cx="823172" cy="286121"/>
        </a:xfrm>
        <a:prstGeom prst="rect">
          <a:avLst/>
        </a:prstGeom>
      </xdr:spPr>
    </xdr:pic>
    <xdr:clientData/>
  </xdr:twoCellAnchor>
  <xdr:twoCellAnchor editAs="oneCell">
    <xdr:from>
      <xdr:col>24</xdr:col>
      <xdr:colOff>97596</xdr:colOff>
      <xdr:row>25</xdr:row>
      <xdr:rowOff>910105</xdr:rowOff>
    </xdr:from>
    <xdr:to>
      <xdr:col>24</xdr:col>
      <xdr:colOff>2053297</xdr:colOff>
      <xdr:row>27</xdr:row>
      <xdr:rowOff>1181</xdr:rowOff>
    </xdr:to>
    <xdr:pic>
      <xdr:nvPicPr>
        <xdr:cNvPr id="189" name="Kép 188">
          <a:extLst>
            <a:ext uri="{FF2B5EF4-FFF2-40B4-BE49-F238E27FC236}">
              <a16:creationId xmlns:a16="http://schemas.microsoft.com/office/drawing/2014/main" id="{94D64294-D28D-4374-AC1C-C8B653A65816}"/>
            </a:ext>
          </a:extLst>
        </xdr:cNvPr>
        <xdr:cNvPicPr>
          <a:picLocks noChangeAspect="1"/>
        </xdr:cNvPicPr>
      </xdr:nvPicPr>
      <xdr:blipFill>
        <a:blip xmlns:r="http://schemas.openxmlformats.org/officeDocument/2006/relationships" r:embed="rId22"/>
        <a:stretch>
          <a:fillRect/>
        </a:stretch>
      </xdr:blipFill>
      <xdr:spPr>
        <a:xfrm>
          <a:off x="345246" y="3243730"/>
          <a:ext cx="1948081" cy="1069101"/>
        </a:xfrm>
        <a:prstGeom prst="rect">
          <a:avLst/>
        </a:prstGeom>
      </xdr:spPr>
    </xdr:pic>
    <xdr:clientData/>
  </xdr:twoCellAnchor>
  <xdr:twoCellAnchor editAs="oneCell">
    <xdr:from>
      <xdr:col>22</xdr:col>
      <xdr:colOff>25401</xdr:colOff>
      <xdr:row>18</xdr:row>
      <xdr:rowOff>165100</xdr:rowOff>
    </xdr:from>
    <xdr:to>
      <xdr:col>25</xdr:col>
      <xdr:colOff>563322</xdr:colOff>
      <xdr:row>25</xdr:row>
      <xdr:rowOff>660400</xdr:rowOff>
    </xdr:to>
    <xdr:pic>
      <xdr:nvPicPr>
        <xdr:cNvPr id="6" name="Kép 5">
          <a:extLst>
            <a:ext uri="{FF2B5EF4-FFF2-40B4-BE49-F238E27FC236}">
              <a16:creationId xmlns:a16="http://schemas.microsoft.com/office/drawing/2014/main" id="{D659FE57-3E03-3E8E-6067-8B1E55F13980}"/>
            </a:ext>
          </a:extLst>
        </xdr:cNvPr>
        <xdr:cNvPicPr>
          <a:picLocks noChangeAspect="1"/>
        </xdr:cNvPicPr>
      </xdr:nvPicPr>
      <xdr:blipFill>
        <a:blip xmlns:r="http://schemas.openxmlformats.org/officeDocument/2006/relationships" r:embed="rId23"/>
        <a:stretch>
          <a:fillRect/>
        </a:stretch>
      </xdr:blipFill>
      <xdr:spPr>
        <a:xfrm>
          <a:off x="14224001" y="5867400"/>
          <a:ext cx="3255721" cy="18288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0</xdr:colOff>
      <xdr:row>36</xdr:row>
      <xdr:rowOff>0</xdr:rowOff>
    </xdr:from>
    <xdr:to>
      <xdr:col>5</xdr:col>
      <xdr:colOff>0</xdr:colOff>
      <xdr:row>38</xdr:row>
      <xdr:rowOff>68141</xdr:rowOff>
    </xdr:to>
    <xdr:pic>
      <xdr:nvPicPr>
        <xdr:cNvPr id="2" name="Kép 1">
          <a:extLst>
            <a:ext uri="{FF2B5EF4-FFF2-40B4-BE49-F238E27FC236}">
              <a16:creationId xmlns:a16="http://schemas.microsoft.com/office/drawing/2014/main" id="{6A244147-7EE9-435A-8FA4-CF65967361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83889" y="11203388"/>
          <a:ext cx="0" cy="575119"/>
        </a:xfrm>
        <a:prstGeom prst="rect">
          <a:avLst/>
        </a:prstGeom>
      </xdr:spPr>
    </xdr:pic>
    <xdr:clientData/>
  </xdr:twoCellAnchor>
  <xdr:oneCellAnchor>
    <xdr:from>
      <xdr:col>1</xdr:col>
      <xdr:colOff>352380</xdr:colOff>
      <xdr:row>16</xdr:row>
      <xdr:rowOff>392906</xdr:rowOff>
    </xdr:from>
    <xdr:ext cx="371418" cy="1350647"/>
    <xdr:pic>
      <xdr:nvPicPr>
        <xdr:cNvPr id="3" name="Kép 2">
          <a:extLst>
            <a:ext uri="{FF2B5EF4-FFF2-40B4-BE49-F238E27FC236}">
              <a16:creationId xmlns:a16="http://schemas.microsoft.com/office/drawing/2014/main" id="{09A6B053-7CF1-4F2B-9E15-5B61A6BF525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1233443" y="4071937"/>
          <a:ext cx="371418" cy="1350647"/>
        </a:xfrm>
        <a:prstGeom prst="rect">
          <a:avLst/>
        </a:prstGeom>
      </xdr:spPr>
    </xdr:pic>
    <xdr:clientData/>
  </xdr:oneCellAnchor>
  <xdr:oneCellAnchor>
    <xdr:from>
      <xdr:col>4</xdr:col>
      <xdr:colOff>95250</xdr:colOff>
      <xdr:row>7</xdr:row>
      <xdr:rowOff>34224</xdr:rowOff>
    </xdr:from>
    <xdr:ext cx="681348" cy="2930431"/>
    <xdr:pic>
      <xdr:nvPicPr>
        <xdr:cNvPr id="5" name="Kép 4">
          <a:extLst>
            <a:ext uri="{FF2B5EF4-FFF2-40B4-BE49-F238E27FC236}">
              <a16:creationId xmlns:a16="http://schemas.microsoft.com/office/drawing/2014/main" id="{463E7F7F-06EB-4FCA-B53A-D497A653B2B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38375" y="2022568"/>
          <a:ext cx="681348" cy="2930431"/>
        </a:xfrm>
        <a:prstGeom prst="rect">
          <a:avLst/>
        </a:prstGeom>
      </xdr:spPr>
    </xdr:pic>
    <xdr:clientData/>
  </xdr:oneCellAnchor>
  <xdr:oneCellAnchor>
    <xdr:from>
      <xdr:col>12</xdr:col>
      <xdr:colOff>49272</xdr:colOff>
      <xdr:row>5</xdr:row>
      <xdr:rowOff>88900</xdr:rowOff>
    </xdr:from>
    <xdr:ext cx="775963" cy="3104442"/>
    <xdr:pic>
      <xdr:nvPicPr>
        <xdr:cNvPr id="8" name="Kép 7">
          <a:extLst>
            <a:ext uri="{FF2B5EF4-FFF2-40B4-BE49-F238E27FC236}">
              <a16:creationId xmlns:a16="http://schemas.microsoft.com/office/drawing/2014/main" id="{DCC4C763-EE55-40ED-8BFC-0D9B914FF45D}"/>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39535" r="40001"/>
        <a:stretch/>
      </xdr:blipFill>
      <xdr:spPr>
        <a:xfrm>
          <a:off x="49272" y="5803900"/>
          <a:ext cx="775963" cy="3104442"/>
        </a:xfrm>
        <a:prstGeom prst="rect">
          <a:avLst/>
        </a:prstGeom>
      </xdr:spPr>
    </xdr:pic>
    <xdr:clientData/>
  </xdr:oneCellAnchor>
  <xdr:oneCellAnchor>
    <xdr:from>
      <xdr:col>0</xdr:col>
      <xdr:colOff>59390</xdr:colOff>
      <xdr:row>21</xdr:row>
      <xdr:rowOff>157204</xdr:rowOff>
    </xdr:from>
    <xdr:ext cx="749258" cy="3113417"/>
    <xdr:pic>
      <xdr:nvPicPr>
        <xdr:cNvPr id="9" name="Kép 223">
          <a:extLst>
            <a:ext uri="{FF2B5EF4-FFF2-40B4-BE49-F238E27FC236}">
              <a16:creationId xmlns:a16="http://schemas.microsoft.com/office/drawing/2014/main" id="{88E6EF07-6922-4987-8736-9AB23CC4E25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221565" y="5872204"/>
          <a:ext cx="749258" cy="3113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177818</xdr:colOff>
      <xdr:row>21</xdr:row>
      <xdr:rowOff>159103</xdr:rowOff>
    </xdr:from>
    <xdr:ext cx="579025" cy="3264036"/>
    <xdr:pic>
      <xdr:nvPicPr>
        <xdr:cNvPr id="12" name="Kép 11">
          <a:extLst>
            <a:ext uri="{FF2B5EF4-FFF2-40B4-BE49-F238E27FC236}">
              <a16:creationId xmlns:a16="http://schemas.microsoft.com/office/drawing/2014/main" id="{FFDBA77D-4872-4F68-9A36-32D18AE02EF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504889" y="6690532"/>
          <a:ext cx="579025" cy="3264036"/>
        </a:xfrm>
        <a:prstGeom prst="rect">
          <a:avLst/>
        </a:prstGeom>
      </xdr:spPr>
    </xdr:pic>
    <xdr:clientData fLocksWithSheet="0"/>
  </xdr:oneCellAnchor>
  <xdr:oneCellAnchor>
    <xdr:from>
      <xdr:col>0</xdr:col>
      <xdr:colOff>327749</xdr:colOff>
      <xdr:row>44</xdr:row>
      <xdr:rowOff>590075</xdr:rowOff>
    </xdr:from>
    <xdr:ext cx="1245704" cy="1320447"/>
    <xdr:pic>
      <xdr:nvPicPr>
        <xdr:cNvPr id="13" name="Kép 12">
          <a:extLst>
            <a:ext uri="{FF2B5EF4-FFF2-40B4-BE49-F238E27FC236}">
              <a16:creationId xmlns:a16="http://schemas.microsoft.com/office/drawing/2014/main" id="{D26BF240-865F-4EF2-B009-1983473DB77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27749" y="13571289"/>
          <a:ext cx="1245704" cy="1320447"/>
        </a:xfrm>
        <a:prstGeom prst="rect">
          <a:avLst/>
        </a:prstGeom>
      </xdr:spPr>
    </xdr:pic>
    <xdr:clientData/>
  </xdr:oneCellAnchor>
  <xdr:oneCellAnchor>
    <xdr:from>
      <xdr:col>5</xdr:col>
      <xdr:colOff>0</xdr:colOff>
      <xdr:row>36</xdr:row>
      <xdr:rowOff>0</xdr:rowOff>
    </xdr:from>
    <xdr:ext cx="0" cy="550899"/>
    <xdr:pic>
      <xdr:nvPicPr>
        <xdr:cNvPr id="14" name="Kép 13">
          <a:extLst>
            <a:ext uri="{FF2B5EF4-FFF2-40B4-BE49-F238E27FC236}">
              <a16:creationId xmlns:a16="http://schemas.microsoft.com/office/drawing/2014/main" id="{56E13BB8-DC7D-4C68-93F6-0DF3E6FD6B6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83889" y="11203388"/>
          <a:ext cx="0" cy="550899"/>
        </a:xfrm>
        <a:prstGeom prst="rect">
          <a:avLst/>
        </a:prstGeom>
      </xdr:spPr>
    </xdr:pic>
    <xdr:clientData/>
  </xdr:oneCellAnchor>
  <xdr:oneCellAnchor>
    <xdr:from>
      <xdr:col>4</xdr:col>
      <xdr:colOff>435319</xdr:colOff>
      <xdr:row>44</xdr:row>
      <xdr:rowOff>737562</xdr:rowOff>
    </xdr:from>
    <xdr:ext cx="1108120" cy="1192523"/>
    <xdr:pic>
      <xdr:nvPicPr>
        <xdr:cNvPr id="15" name="Kép 14">
          <a:extLst>
            <a:ext uri="{FF2B5EF4-FFF2-40B4-BE49-F238E27FC236}">
              <a16:creationId xmlns:a16="http://schemas.microsoft.com/office/drawing/2014/main" id="{41E39AA1-CE0C-4B97-9DF9-A86F068B979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598855" y="13718776"/>
          <a:ext cx="1108120" cy="1192523"/>
        </a:xfrm>
        <a:prstGeom prst="rect">
          <a:avLst/>
        </a:prstGeom>
      </xdr:spPr>
    </xdr:pic>
    <xdr:clientData/>
  </xdr:oneCellAnchor>
  <xdr:oneCellAnchor>
    <xdr:from>
      <xdr:col>8</xdr:col>
      <xdr:colOff>24375</xdr:colOff>
      <xdr:row>44</xdr:row>
      <xdr:rowOff>1068232</xdr:rowOff>
    </xdr:from>
    <xdr:ext cx="1462519" cy="897017"/>
    <xdr:pic>
      <xdr:nvPicPr>
        <xdr:cNvPr id="16" name="Kép 15">
          <a:extLst>
            <a:ext uri="{FF2B5EF4-FFF2-40B4-BE49-F238E27FC236}">
              <a16:creationId xmlns:a16="http://schemas.microsoft.com/office/drawing/2014/main" id="{6453D098-8C7A-4DAB-8001-B119F61DA0B9}"/>
            </a:ext>
          </a:extLst>
        </xdr:cNvPr>
        <xdr:cNvPicPr>
          <a:picLocks noChangeAspect="1"/>
        </xdr:cNvPicPr>
      </xdr:nvPicPr>
      <xdr:blipFill rotWithShape="1">
        <a:blip xmlns:r="http://schemas.openxmlformats.org/officeDocument/2006/relationships" r:embed="rId9"/>
        <a:srcRect l="126" t="17537" b="18440"/>
        <a:stretch/>
      </xdr:blipFill>
      <xdr:spPr>
        <a:xfrm flipH="1">
          <a:off x="4667937" y="12478354"/>
          <a:ext cx="1462519" cy="897017"/>
        </a:xfrm>
        <a:prstGeom prst="rect">
          <a:avLst/>
        </a:prstGeom>
      </xdr:spPr>
    </xdr:pic>
    <xdr:clientData/>
  </xdr:oneCellAnchor>
  <xdr:twoCellAnchor editAs="oneCell">
    <xdr:from>
      <xdr:col>1</xdr:col>
      <xdr:colOff>549738</xdr:colOff>
      <xdr:row>31</xdr:row>
      <xdr:rowOff>543375</xdr:rowOff>
    </xdr:from>
    <xdr:to>
      <xdr:col>2</xdr:col>
      <xdr:colOff>36049</xdr:colOff>
      <xdr:row>31</xdr:row>
      <xdr:rowOff>1704752</xdr:rowOff>
    </xdr:to>
    <xdr:pic>
      <xdr:nvPicPr>
        <xdr:cNvPr id="21" name="Kép 20">
          <a:extLst>
            <a:ext uri="{FF2B5EF4-FFF2-40B4-BE49-F238E27FC236}">
              <a16:creationId xmlns:a16="http://schemas.microsoft.com/office/drawing/2014/main" id="{7B4676EC-284F-4271-9CB2-966719BA01F1}"/>
            </a:ext>
          </a:extLst>
        </xdr:cNvPr>
        <xdr:cNvPicPr>
          <a:picLocks noChangeAspect="1"/>
        </xdr:cNvPicPr>
      </xdr:nvPicPr>
      <xdr:blipFill>
        <a:blip xmlns:r="http://schemas.openxmlformats.org/officeDocument/2006/relationships" r:embed="rId10"/>
        <a:stretch>
          <a:fillRect/>
        </a:stretch>
      </xdr:blipFill>
      <xdr:spPr>
        <a:xfrm>
          <a:off x="1430801" y="8044313"/>
          <a:ext cx="248311" cy="1161377"/>
        </a:xfrm>
        <a:prstGeom prst="rect">
          <a:avLst/>
        </a:prstGeom>
      </xdr:spPr>
    </xdr:pic>
    <xdr:clientData/>
  </xdr:twoCellAnchor>
  <xdr:oneCellAnchor>
    <xdr:from>
      <xdr:col>5</xdr:col>
      <xdr:colOff>0</xdr:colOff>
      <xdr:row>48</xdr:row>
      <xdr:rowOff>0</xdr:rowOff>
    </xdr:from>
    <xdr:ext cx="0" cy="575119"/>
    <xdr:pic>
      <xdr:nvPicPr>
        <xdr:cNvPr id="22" name="Kép 21">
          <a:extLst>
            <a:ext uri="{FF2B5EF4-FFF2-40B4-BE49-F238E27FC236}">
              <a16:creationId xmlns:a16="http://schemas.microsoft.com/office/drawing/2014/main" id="{99F9D0D1-E2C6-455D-B96B-B99A73A7783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83889" y="9899374"/>
          <a:ext cx="0" cy="575119"/>
        </a:xfrm>
        <a:prstGeom prst="rect">
          <a:avLst/>
        </a:prstGeom>
      </xdr:spPr>
    </xdr:pic>
    <xdr:clientData/>
  </xdr:oneCellAnchor>
  <xdr:oneCellAnchor>
    <xdr:from>
      <xdr:col>5</xdr:col>
      <xdr:colOff>0</xdr:colOff>
      <xdr:row>48</xdr:row>
      <xdr:rowOff>0</xdr:rowOff>
    </xdr:from>
    <xdr:ext cx="0" cy="550899"/>
    <xdr:pic>
      <xdr:nvPicPr>
        <xdr:cNvPr id="24" name="Kép 23">
          <a:extLst>
            <a:ext uri="{FF2B5EF4-FFF2-40B4-BE49-F238E27FC236}">
              <a16:creationId xmlns:a16="http://schemas.microsoft.com/office/drawing/2014/main" id="{21724CAA-101F-4F89-ADFF-A9E52B63F14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83889" y="9899374"/>
          <a:ext cx="0" cy="550899"/>
        </a:xfrm>
        <a:prstGeom prst="rect">
          <a:avLst/>
        </a:prstGeom>
      </xdr:spPr>
    </xdr:pic>
    <xdr:clientData/>
  </xdr:oneCellAnchor>
  <xdr:oneCellAnchor>
    <xdr:from>
      <xdr:col>12</xdr:col>
      <xdr:colOff>148435</xdr:colOff>
      <xdr:row>44</xdr:row>
      <xdr:rowOff>552596</xdr:rowOff>
    </xdr:from>
    <xdr:ext cx="1807393" cy="1119077"/>
    <xdr:pic>
      <xdr:nvPicPr>
        <xdr:cNvPr id="28" name="Kép 420">
          <a:extLst>
            <a:ext uri="{FF2B5EF4-FFF2-40B4-BE49-F238E27FC236}">
              <a16:creationId xmlns:a16="http://schemas.microsoft.com/office/drawing/2014/main" id="{E47B582B-BE03-450C-83AD-1CCD8D489A2F}"/>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8709029" y="12065940"/>
          <a:ext cx="1807393" cy="11190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twoCellAnchor editAs="oneCell">
    <xdr:from>
      <xdr:col>9</xdr:col>
      <xdr:colOff>127220</xdr:colOff>
      <xdr:row>44</xdr:row>
      <xdr:rowOff>669483</xdr:rowOff>
    </xdr:from>
    <xdr:to>
      <xdr:col>11</xdr:col>
      <xdr:colOff>1355</xdr:colOff>
      <xdr:row>44</xdr:row>
      <xdr:rowOff>1182979</xdr:rowOff>
    </xdr:to>
    <xdr:pic>
      <xdr:nvPicPr>
        <xdr:cNvPr id="18" name="Kép 17">
          <a:extLst>
            <a:ext uri="{FF2B5EF4-FFF2-40B4-BE49-F238E27FC236}">
              <a16:creationId xmlns:a16="http://schemas.microsoft.com/office/drawing/2014/main" id="{FA007051-7943-462F-9208-9C5A48F31DA2}"/>
            </a:ext>
          </a:extLst>
        </xdr:cNvPr>
        <xdr:cNvPicPr>
          <a:picLocks noChangeAspect="1"/>
        </xdr:cNvPicPr>
      </xdr:nvPicPr>
      <xdr:blipFill>
        <a:blip xmlns:r="http://schemas.openxmlformats.org/officeDocument/2006/relationships" r:embed="rId12"/>
        <a:stretch>
          <a:fillRect/>
        </a:stretch>
      </xdr:blipFill>
      <xdr:spPr>
        <a:xfrm>
          <a:off x="5724938" y="12079605"/>
          <a:ext cx="1127460" cy="513496"/>
        </a:xfrm>
        <a:prstGeom prst="rect">
          <a:avLst/>
        </a:prstGeom>
      </xdr:spPr>
    </xdr:pic>
    <xdr:clientData/>
  </xdr:twoCellAnchor>
  <xdr:oneCellAnchor>
    <xdr:from>
      <xdr:col>13</xdr:col>
      <xdr:colOff>480059</xdr:colOff>
      <xdr:row>44</xdr:row>
      <xdr:rowOff>1758316</xdr:rowOff>
    </xdr:from>
    <xdr:ext cx="685800" cy="217653"/>
    <xdr:pic>
      <xdr:nvPicPr>
        <xdr:cNvPr id="32" name="Kép 31">
          <a:extLst>
            <a:ext uri="{FF2B5EF4-FFF2-40B4-BE49-F238E27FC236}">
              <a16:creationId xmlns:a16="http://schemas.microsoft.com/office/drawing/2014/main" id="{289AFC6D-5012-4775-A3EE-4C0D915FE751}"/>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921715" y="13271660"/>
          <a:ext cx="685800" cy="217653"/>
        </a:xfrm>
        <a:prstGeom prst="rect">
          <a:avLst/>
        </a:prstGeom>
      </xdr:spPr>
    </xdr:pic>
    <xdr:clientData/>
  </xdr:oneCellAnchor>
  <xdr:oneCellAnchor>
    <xdr:from>
      <xdr:col>0</xdr:col>
      <xdr:colOff>71436</xdr:colOff>
      <xdr:row>7</xdr:row>
      <xdr:rowOff>11907</xdr:rowOff>
    </xdr:from>
    <xdr:ext cx="742122" cy="3162452"/>
    <xdr:pic>
      <xdr:nvPicPr>
        <xdr:cNvPr id="19" name="Kép 18">
          <a:extLst>
            <a:ext uri="{FF2B5EF4-FFF2-40B4-BE49-F238E27FC236}">
              <a16:creationId xmlns:a16="http://schemas.microsoft.com/office/drawing/2014/main" id="{AE4D8325-5801-49DF-8156-29891E8AC5C4}"/>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71436" y="2000251"/>
          <a:ext cx="742122" cy="3162452"/>
        </a:xfrm>
        <a:prstGeom prst="rect">
          <a:avLst/>
        </a:prstGeom>
      </xdr:spPr>
    </xdr:pic>
    <xdr:clientData/>
  </xdr:oneCellAnchor>
  <xdr:twoCellAnchor editAs="oneCell">
    <xdr:from>
      <xdr:col>5</xdr:col>
      <xdr:colOff>523875</xdr:colOff>
      <xdr:row>16</xdr:row>
      <xdr:rowOff>1500188</xdr:rowOff>
    </xdr:from>
    <xdr:to>
      <xdr:col>6</xdr:col>
      <xdr:colOff>411667</xdr:colOff>
      <xdr:row>16</xdr:row>
      <xdr:rowOff>1718471</xdr:rowOff>
    </xdr:to>
    <xdr:pic>
      <xdr:nvPicPr>
        <xdr:cNvPr id="23" name="Kép 22">
          <a:extLst>
            <a:ext uri="{FF2B5EF4-FFF2-40B4-BE49-F238E27FC236}">
              <a16:creationId xmlns:a16="http://schemas.microsoft.com/office/drawing/2014/main" id="{166E1D5D-7B1D-499C-BACA-16336365300E}"/>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548063" y="5179219"/>
          <a:ext cx="642172" cy="222093"/>
        </a:xfrm>
        <a:prstGeom prst="rect">
          <a:avLst/>
        </a:prstGeom>
      </xdr:spPr>
    </xdr:pic>
    <xdr:clientData/>
  </xdr:twoCellAnchor>
  <xdr:oneCellAnchor>
    <xdr:from>
      <xdr:col>4</xdr:col>
      <xdr:colOff>49908</xdr:colOff>
      <xdr:row>21</xdr:row>
      <xdr:rowOff>169503</xdr:rowOff>
    </xdr:from>
    <xdr:ext cx="615948" cy="3219793"/>
    <xdr:pic>
      <xdr:nvPicPr>
        <xdr:cNvPr id="4" name="Kép 3">
          <a:extLst>
            <a:ext uri="{FF2B5EF4-FFF2-40B4-BE49-F238E27FC236}">
              <a16:creationId xmlns:a16="http://schemas.microsoft.com/office/drawing/2014/main" id="{4986A008-780C-46B8-9F2C-C5080F2FED9F}"/>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193033" y="5884503"/>
          <a:ext cx="615948" cy="3219793"/>
        </a:xfrm>
        <a:prstGeom prst="rect">
          <a:avLst/>
        </a:prstGeom>
      </xdr:spPr>
    </xdr:pic>
    <xdr:clientData fLocksWithSheet="0"/>
  </xdr:oneCellAnchor>
  <xdr:oneCellAnchor>
    <xdr:from>
      <xdr:col>4</xdr:col>
      <xdr:colOff>589751</xdr:colOff>
      <xdr:row>31</xdr:row>
      <xdr:rowOff>209062</xdr:rowOff>
    </xdr:from>
    <xdr:ext cx="234622" cy="1205678"/>
    <xdr:pic>
      <xdr:nvPicPr>
        <xdr:cNvPr id="10" name="Kép 9">
          <a:extLst>
            <a:ext uri="{FF2B5EF4-FFF2-40B4-BE49-F238E27FC236}">
              <a16:creationId xmlns:a16="http://schemas.microsoft.com/office/drawing/2014/main" id="{1801F449-EA56-482D-A50E-B34723E53747}"/>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732876" y="7710000"/>
          <a:ext cx="234622" cy="1205678"/>
        </a:xfrm>
        <a:prstGeom prst="rect">
          <a:avLst/>
        </a:prstGeom>
      </xdr:spPr>
    </xdr:pic>
    <xdr:clientData/>
  </xdr:oneCellAnchor>
  <xdr:twoCellAnchor editAs="oneCell">
    <xdr:from>
      <xdr:col>0</xdr:col>
      <xdr:colOff>666750</xdr:colOff>
      <xdr:row>49</xdr:row>
      <xdr:rowOff>35719</xdr:rowOff>
    </xdr:from>
    <xdr:to>
      <xdr:col>1</xdr:col>
      <xdr:colOff>468605</xdr:colOff>
      <xdr:row>60</xdr:row>
      <xdr:rowOff>1023937</xdr:rowOff>
    </xdr:to>
    <xdr:pic>
      <xdr:nvPicPr>
        <xdr:cNvPr id="20" name="Kép 19">
          <a:extLst>
            <a:ext uri="{FF2B5EF4-FFF2-40B4-BE49-F238E27FC236}">
              <a16:creationId xmlns:a16="http://schemas.microsoft.com/office/drawing/2014/main" id="{2E60B0E8-E17E-F81C-6928-AC4317FE6F9B}"/>
            </a:ext>
          </a:extLst>
        </xdr:cNvPr>
        <xdr:cNvPicPr>
          <a:picLocks noChangeAspect="1"/>
        </xdr:cNvPicPr>
      </xdr:nvPicPr>
      <xdr:blipFill>
        <a:blip xmlns:r="http://schemas.openxmlformats.org/officeDocument/2006/relationships" r:embed="rId18"/>
        <a:stretch>
          <a:fillRect/>
        </a:stretch>
      </xdr:blipFill>
      <xdr:spPr>
        <a:xfrm>
          <a:off x="666750" y="14037469"/>
          <a:ext cx="682918" cy="2869405"/>
        </a:xfrm>
        <a:prstGeom prst="rect">
          <a:avLst/>
        </a:prstGeom>
      </xdr:spPr>
    </xdr:pic>
    <xdr:clientData/>
  </xdr:twoCellAnchor>
  <xdr:oneCellAnchor>
    <xdr:from>
      <xdr:col>8</xdr:col>
      <xdr:colOff>105648</xdr:colOff>
      <xdr:row>8</xdr:row>
      <xdr:rowOff>61978</xdr:rowOff>
    </xdr:from>
    <xdr:ext cx="578166" cy="3108987"/>
    <xdr:pic>
      <xdr:nvPicPr>
        <xdr:cNvPr id="11" name="Kép 225">
          <a:extLst>
            <a:ext uri="{FF2B5EF4-FFF2-40B4-BE49-F238E27FC236}">
              <a16:creationId xmlns:a16="http://schemas.microsoft.com/office/drawing/2014/main" id="{E2C4E359-A070-4CEF-B77B-00DA20BDE7D9}"/>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6523117" y="1788384"/>
          <a:ext cx="578166" cy="31089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oneCellAnchor>
  <xdr:oneCellAnchor>
    <xdr:from>
      <xdr:col>8</xdr:col>
      <xdr:colOff>563498</xdr:colOff>
      <xdr:row>11</xdr:row>
      <xdr:rowOff>130108</xdr:rowOff>
    </xdr:from>
    <xdr:ext cx="303538" cy="1264686"/>
    <xdr:pic>
      <xdr:nvPicPr>
        <xdr:cNvPr id="17" name="Kép 16">
          <a:extLst>
            <a:ext uri="{FF2B5EF4-FFF2-40B4-BE49-F238E27FC236}">
              <a16:creationId xmlns:a16="http://schemas.microsoft.com/office/drawing/2014/main" id="{10173CFE-65DA-4F2E-936A-853B7E13F58D}"/>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6980967" y="2451827"/>
          <a:ext cx="303538" cy="1264686"/>
        </a:xfrm>
        <a:prstGeom prst="rect">
          <a:avLst/>
        </a:prstGeom>
      </xdr:spPr>
    </xdr:pic>
    <xdr:clientData/>
  </xdr:oneCellAnchor>
  <xdr:oneCellAnchor>
    <xdr:from>
      <xdr:col>9</xdr:col>
      <xdr:colOff>523296</xdr:colOff>
      <xdr:row>16</xdr:row>
      <xdr:rowOff>1514679</xdr:rowOff>
    </xdr:from>
    <xdr:ext cx="649792" cy="229713"/>
    <xdr:pic>
      <xdr:nvPicPr>
        <xdr:cNvPr id="25" name="Kép 24">
          <a:extLst>
            <a:ext uri="{FF2B5EF4-FFF2-40B4-BE49-F238E27FC236}">
              <a16:creationId xmlns:a16="http://schemas.microsoft.com/office/drawing/2014/main" id="{F43A7467-19CA-43B4-8BB6-6DB464A81141}"/>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7821827" y="4669835"/>
          <a:ext cx="649792" cy="229713"/>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15</xdr:col>
      <xdr:colOff>279539</xdr:colOff>
      <xdr:row>3</xdr:row>
      <xdr:rowOff>354257</xdr:rowOff>
    </xdr:from>
    <xdr:ext cx="1640370" cy="1046291"/>
    <xdr:pic>
      <xdr:nvPicPr>
        <xdr:cNvPr id="2" name="Kép 1">
          <a:extLst>
            <a:ext uri="{FF2B5EF4-FFF2-40B4-BE49-F238E27FC236}">
              <a16:creationId xmlns:a16="http://schemas.microsoft.com/office/drawing/2014/main" id="{5BB756FF-7985-4478-A361-A1A4AAC1F96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046655" y="1342490"/>
          <a:ext cx="1640370" cy="1046291"/>
        </a:xfrm>
        <a:prstGeom prst="rect">
          <a:avLst/>
        </a:prstGeom>
      </xdr:spPr>
    </xdr:pic>
    <xdr:clientData/>
  </xdr:oneCellAnchor>
  <xdr:oneCellAnchor>
    <xdr:from>
      <xdr:col>0</xdr:col>
      <xdr:colOff>111034</xdr:colOff>
      <xdr:row>8</xdr:row>
      <xdr:rowOff>250553</xdr:rowOff>
    </xdr:from>
    <xdr:ext cx="710497" cy="944120"/>
    <xdr:pic>
      <xdr:nvPicPr>
        <xdr:cNvPr id="3" name="Kép 2">
          <a:extLst>
            <a:ext uri="{FF2B5EF4-FFF2-40B4-BE49-F238E27FC236}">
              <a16:creationId xmlns:a16="http://schemas.microsoft.com/office/drawing/2014/main" id="{B88415B4-2F20-4B2B-9AB5-AA9C9879CE3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1034" y="3274741"/>
          <a:ext cx="710497" cy="944120"/>
        </a:xfrm>
        <a:prstGeom prst="rect">
          <a:avLst/>
        </a:prstGeom>
      </xdr:spPr>
    </xdr:pic>
    <xdr:clientData/>
  </xdr:oneCellAnchor>
  <xdr:oneCellAnchor>
    <xdr:from>
      <xdr:col>1</xdr:col>
      <xdr:colOff>30480</xdr:colOff>
      <xdr:row>8</xdr:row>
      <xdr:rowOff>263526</xdr:rowOff>
    </xdr:from>
    <xdr:ext cx="641414" cy="891380"/>
    <xdr:pic>
      <xdr:nvPicPr>
        <xdr:cNvPr id="4" name="Kép 3">
          <a:extLst>
            <a:ext uri="{FF2B5EF4-FFF2-40B4-BE49-F238E27FC236}">
              <a16:creationId xmlns:a16="http://schemas.microsoft.com/office/drawing/2014/main" id="{1805D571-A808-4C10-B07E-FD1B9D00D5F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49668" y="3287714"/>
          <a:ext cx="641414" cy="891380"/>
        </a:xfrm>
        <a:prstGeom prst="rect">
          <a:avLst/>
        </a:prstGeom>
      </xdr:spPr>
    </xdr:pic>
    <xdr:clientData/>
  </xdr:oneCellAnchor>
  <xdr:oneCellAnchor>
    <xdr:from>
      <xdr:col>10</xdr:col>
      <xdr:colOff>80622</xdr:colOff>
      <xdr:row>8</xdr:row>
      <xdr:rowOff>283731</xdr:rowOff>
    </xdr:from>
    <xdr:ext cx="729001" cy="867199"/>
    <xdr:pic>
      <xdr:nvPicPr>
        <xdr:cNvPr id="5" name="Kép 4">
          <a:extLst>
            <a:ext uri="{FF2B5EF4-FFF2-40B4-BE49-F238E27FC236}">
              <a16:creationId xmlns:a16="http://schemas.microsoft.com/office/drawing/2014/main" id="{67CC512F-73E7-40DA-86A6-1BBBABB23D3D}"/>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2975091" y="3307919"/>
          <a:ext cx="729001" cy="867199"/>
        </a:xfrm>
        <a:prstGeom prst="rect">
          <a:avLst/>
        </a:prstGeom>
      </xdr:spPr>
    </xdr:pic>
    <xdr:clientData/>
  </xdr:oneCellAnchor>
  <xdr:oneCellAnchor>
    <xdr:from>
      <xdr:col>10</xdr:col>
      <xdr:colOff>914518</xdr:colOff>
      <xdr:row>8</xdr:row>
      <xdr:rowOff>273033</xdr:rowOff>
    </xdr:from>
    <xdr:ext cx="910480" cy="868068"/>
    <xdr:pic>
      <xdr:nvPicPr>
        <xdr:cNvPr id="6" name="Kép 5">
          <a:extLst>
            <a:ext uri="{FF2B5EF4-FFF2-40B4-BE49-F238E27FC236}">
              <a16:creationId xmlns:a16="http://schemas.microsoft.com/office/drawing/2014/main" id="{5FAF9686-BA05-4ACB-B8E4-B580AC358F0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9500822" y="3075316"/>
          <a:ext cx="910480" cy="868068"/>
        </a:xfrm>
        <a:prstGeom prst="rect">
          <a:avLst/>
        </a:prstGeom>
      </xdr:spPr>
    </xdr:pic>
    <xdr:clientData/>
  </xdr:oneCellAnchor>
  <xdr:oneCellAnchor>
    <xdr:from>
      <xdr:col>5</xdr:col>
      <xdr:colOff>257174</xdr:colOff>
      <xdr:row>8</xdr:row>
      <xdr:rowOff>276116</xdr:rowOff>
    </xdr:from>
    <xdr:ext cx="1612676" cy="869434"/>
    <xdr:pic>
      <xdr:nvPicPr>
        <xdr:cNvPr id="7" name="Kép 6">
          <a:extLst>
            <a:ext uri="{FF2B5EF4-FFF2-40B4-BE49-F238E27FC236}">
              <a16:creationId xmlns:a16="http://schemas.microsoft.com/office/drawing/2014/main" id="{5A9E5A3D-CC4A-4C91-BEE6-EDBFDF1A1F67}"/>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57174" y="7146043"/>
          <a:ext cx="1612676" cy="86943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15</xdr:col>
      <xdr:colOff>1074551</xdr:colOff>
      <xdr:row>8</xdr:row>
      <xdr:rowOff>332089</xdr:rowOff>
    </xdr:from>
    <xdr:ext cx="687574" cy="749260"/>
    <xdr:pic>
      <xdr:nvPicPr>
        <xdr:cNvPr id="9" name="Kép 8">
          <a:extLst>
            <a:ext uri="{FF2B5EF4-FFF2-40B4-BE49-F238E27FC236}">
              <a16:creationId xmlns:a16="http://schemas.microsoft.com/office/drawing/2014/main" id="{E62A405F-0E5D-432D-B16F-7B36E37F726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3969020" y="3141964"/>
          <a:ext cx="687574" cy="749260"/>
        </a:xfrm>
        <a:prstGeom prst="rect">
          <a:avLst/>
        </a:prstGeom>
      </xdr:spPr>
    </xdr:pic>
    <xdr:clientData/>
  </xdr:oneCellAnchor>
  <xdr:oneCellAnchor>
    <xdr:from>
      <xdr:col>15</xdr:col>
      <xdr:colOff>125234</xdr:colOff>
      <xdr:row>8</xdr:row>
      <xdr:rowOff>320182</xdr:rowOff>
    </xdr:from>
    <xdr:ext cx="589142" cy="805118"/>
    <xdr:pic>
      <xdr:nvPicPr>
        <xdr:cNvPr id="10" name="Kép 9">
          <a:extLst>
            <a:ext uri="{FF2B5EF4-FFF2-40B4-BE49-F238E27FC236}">
              <a16:creationId xmlns:a16="http://schemas.microsoft.com/office/drawing/2014/main" id="{E1F101EE-9572-4BB9-AB4C-A083EA2854C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019703" y="3130057"/>
          <a:ext cx="589142" cy="805118"/>
        </a:xfrm>
        <a:prstGeom prst="rect">
          <a:avLst/>
        </a:prstGeom>
      </xdr:spPr>
    </xdr:pic>
    <xdr:clientData/>
  </xdr:oneCellAnchor>
  <xdr:oneCellAnchor>
    <xdr:from>
      <xdr:col>0</xdr:col>
      <xdr:colOff>399710</xdr:colOff>
      <xdr:row>12</xdr:row>
      <xdr:rowOff>341199</xdr:rowOff>
    </xdr:from>
    <xdr:ext cx="1379043" cy="929367"/>
    <xdr:pic>
      <xdr:nvPicPr>
        <xdr:cNvPr id="11" name="Kép 10">
          <a:extLst>
            <a:ext uri="{FF2B5EF4-FFF2-40B4-BE49-F238E27FC236}">
              <a16:creationId xmlns:a16="http://schemas.microsoft.com/office/drawing/2014/main" id="{0752735F-A814-43AA-BF11-599AE86B8AB5}"/>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672353" y="4926806"/>
          <a:ext cx="1379043" cy="92936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10</xdr:col>
      <xdr:colOff>283975</xdr:colOff>
      <xdr:row>3</xdr:row>
      <xdr:rowOff>272616</xdr:rowOff>
    </xdr:from>
    <xdr:to>
      <xdr:col>11</xdr:col>
      <xdr:colOff>663369</xdr:colOff>
      <xdr:row>4</xdr:row>
      <xdr:rowOff>99048</xdr:rowOff>
    </xdr:to>
    <xdr:pic>
      <xdr:nvPicPr>
        <xdr:cNvPr id="16" name="Kép 15">
          <a:extLst>
            <a:ext uri="{FF2B5EF4-FFF2-40B4-BE49-F238E27FC236}">
              <a16:creationId xmlns:a16="http://schemas.microsoft.com/office/drawing/2014/main" id="{76817E23-D4AC-483E-8B43-63A6E47EABFD}"/>
            </a:ext>
          </a:extLst>
        </xdr:cNvPr>
        <xdr:cNvPicPr>
          <a:picLocks noChangeAspect="1"/>
        </xdr:cNvPicPr>
      </xdr:nvPicPr>
      <xdr:blipFill>
        <a:blip xmlns:r="http://schemas.openxmlformats.org/officeDocument/2006/relationships" r:embed="rId10"/>
        <a:stretch>
          <a:fillRect/>
        </a:stretch>
      </xdr:blipFill>
      <xdr:spPr>
        <a:xfrm>
          <a:off x="283975" y="3262306"/>
          <a:ext cx="1568279" cy="1086515"/>
        </a:xfrm>
        <a:prstGeom prst="rect">
          <a:avLst/>
        </a:prstGeom>
      </xdr:spPr>
    </xdr:pic>
    <xdr:clientData/>
  </xdr:twoCellAnchor>
  <xdr:twoCellAnchor editAs="oneCell">
    <xdr:from>
      <xdr:col>0</xdr:col>
      <xdr:colOff>341125</xdr:colOff>
      <xdr:row>19</xdr:row>
      <xdr:rowOff>288234</xdr:rowOff>
    </xdr:from>
    <xdr:to>
      <xdr:col>1</xdr:col>
      <xdr:colOff>593888</xdr:colOff>
      <xdr:row>20</xdr:row>
      <xdr:rowOff>110805</xdr:rowOff>
    </xdr:to>
    <xdr:pic>
      <xdr:nvPicPr>
        <xdr:cNvPr id="38" name="Kép 102">
          <a:extLst>
            <a:ext uri="{FF2B5EF4-FFF2-40B4-BE49-F238E27FC236}">
              <a16:creationId xmlns:a16="http://schemas.microsoft.com/office/drawing/2014/main" id="{721BBE59-1256-499D-ADF9-A8E5225170C6}"/>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4933004" y="9173817"/>
          <a:ext cx="1445458" cy="10332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3</xdr:col>
      <xdr:colOff>208088</xdr:colOff>
      <xdr:row>19</xdr:row>
      <xdr:rowOff>902360</xdr:rowOff>
    </xdr:from>
    <xdr:ext cx="835528" cy="273074"/>
    <xdr:pic>
      <xdr:nvPicPr>
        <xdr:cNvPr id="39" name="Kép 38">
          <a:extLst>
            <a:ext uri="{FF2B5EF4-FFF2-40B4-BE49-F238E27FC236}">
              <a16:creationId xmlns:a16="http://schemas.microsoft.com/office/drawing/2014/main" id="{43BC109A-39BF-424A-8AE7-B1F4759EC48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569552" y="7842003"/>
          <a:ext cx="835528" cy="273074"/>
        </a:xfrm>
        <a:prstGeom prst="rect">
          <a:avLst/>
        </a:prstGeom>
      </xdr:spPr>
    </xdr:pic>
    <xdr:clientData/>
  </xdr:oneCellAnchor>
  <xdr:oneCellAnchor>
    <xdr:from>
      <xdr:col>3</xdr:col>
      <xdr:colOff>186406</xdr:colOff>
      <xdr:row>8</xdr:row>
      <xdr:rowOff>941617</xdr:rowOff>
    </xdr:from>
    <xdr:ext cx="835528" cy="270943"/>
    <xdr:pic>
      <xdr:nvPicPr>
        <xdr:cNvPr id="30" name="Kép 29">
          <a:extLst>
            <a:ext uri="{FF2B5EF4-FFF2-40B4-BE49-F238E27FC236}">
              <a16:creationId xmlns:a16="http://schemas.microsoft.com/office/drawing/2014/main" id="{39ED4CB2-4D14-400F-8289-3CD7CDB8CE46}"/>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275227" y="3758296"/>
          <a:ext cx="835528" cy="270943"/>
        </a:xfrm>
        <a:prstGeom prst="rect">
          <a:avLst/>
        </a:prstGeom>
      </xdr:spPr>
    </xdr:pic>
    <xdr:clientData/>
  </xdr:oneCellAnchor>
  <xdr:oneCellAnchor>
    <xdr:from>
      <xdr:col>13</xdr:col>
      <xdr:colOff>210218</xdr:colOff>
      <xdr:row>3</xdr:row>
      <xdr:rowOff>1132116</xdr:rowOff>
    </xdr:from>
    <xdr:ext cx="835528" cy="270943"/>
    <xdr:pic>
      <xdr:nvPicPr>
        <xdr:cNvPr id="12" name="Kép 11">
          <a:extLst>
            <a:ext uri="{FF2B5EF4-FFF2-40B4-BE49-F238E27FC236}">
              <a16:creationId xmlns:a16="http://schemas.microsoft.com/office/drawing/2014/main" id="{3E7EB0FF-5FD8-106A-C289-70AA8C7C8156}"/>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1914062" y="2120335"/>
          <a:ext cx="835528" cy="270943"/>
        </a:xfrm>
        <a:prstGeom prst="rect">
          <a:avLst/>
        </a:prstGeom>
      </xdr:spPr>
    </xdr:pic>
    <xdr:clientData/>
  </xdr:oneCellAnchor>
  <xdr:oneCellAnchor>
    <xdr:from>
      <xdr:col>18</xdr:col>
      <xdr:colOff>210218</xdr:colOff>
      <xdr:row>3</xdr:row>
      <xdr:rowOff>1167835</xdr:rowOff>
    </xdr:from>
    <xdr:ext cx="835528" cy="270943"/>
    <xdr:pic>
      <xdr:nvPicPr>
        <xdr:cNvPr id="13" name="Kép 12">
          <a:extLst>
            <a:ext uri="{FF2B5EF4-FFF2-40B4-BE49-F238E27FC236}">
              <a16:creationId xmlns:a16="http://schemas.microsoft.com/office/drawing/2014/main" id="{1B2983F3-C55A-D591-F59E-AE29B53EE73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6212218" y="2156054"/>
          <a:ext cx="835528" cy="270943"/>
        </a:xfrm>
        <a:prstGeom prst="rect">
          <a:avLst/>
        </a:prstGeom>
      </xdr:spPr>
    </xdr:pic>
    <xdr:clientData/>
  </xdr:oneCellAnchor>
  <xdr:oneCellAnchor>
    <xdr:from>
      <xdr:col>5</xdr:col>
      <xdr:colOff>297656</xdr:colOff>
      <xdr:row>12</xdr:row>
      <xdr:rowOff>392906</xdr:rowOff>
    </xdr:from>
    <xdr:ext cx="1315378" cy="919547"/>
    <xdr:pic>
      <xdr:nvPicPr>
        <xdr:cNvPr id="17" name="Kép 16">
          <a:extLst>
            <a:ext uri="{FF2B5EF4-FFF2-40B4-BE49-F238E27FC236}">
              <a16:creationId xmlns:a16="http://schemas.microsoft.com/office/drawing/2014/main" id="{1DD957EF-DF8D-4151-92E8-E5F604D54338}"/>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595812" y="4774406"/>
          <a:ext cx="1315378" cy="91954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174499</xdr:colOff>
      <xdr:row>12</xdr:row>
      <xdr:rowOff>1072586</xdr:rowOff>
    </xdr:from>
    <xdr:ext cx="835528" cy="270943"/>
    <xdr:pic>
      <xdr:nvPicPr>
        <xdr:cNvPr id="18" name="Kép 17">
          <a:extLst>
            <a:ext uri="{FF2B5EF4-FFF2-40B4-BE49-F238E27FC236}">
              <a16:creationId xmlns:a16="http://schemas.microsoft.com/office/drawing/2014/main" id="{A9EC207D-403A-B6DD-DA1B-4340035E0FB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580187" y="5454086"/>
          <a:ext cx="835528" cy="270943"/>
        </a:xfrm>
        <a:prstGeom prst="rect">
          <a:avLst/>
        </a:prstGeom>
      </xdr:spPr>
    </xdr:pic>
    <xdr:clientData/>
  </xdr:oneCellAnchor>
  <xdr:oneCellAnchor>
    <xdr:from>
      <xdr:col>13</xdr:col>
      <xdr:colOff>186405</xdr:colOff>
      <xdr:row>12</xdr:row>
      <xdr:rowOff>1072586</xdr:rowOff>
    </xdr:from>
    <xdr:ext cx="835528" cy="270943"/>
    <xdr:pic>
      <xdr:nvPicPr>
        <xdr:cNvPr id="21" name="Kép 20">
          <a:extLst>
            <a:ext uri="{FF2B5EF4-FFF2-40B4-BE49-F238E27FC236}">
              <a16:creationId xmlns:a16="http://schemas.microsoft.com/office/drawing/2014/main" id="{33096612-C20B-44CE-8C4D-8A5BA66257C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1890249" y="5454086"/>
          <a:ext cx="835528" cy="270943"/>
        </a:xfrm>
        <a:prstGeom prst="rect">
          <a:avLst/>
        </a:prstGeom>
      </xdr:spPr>
    </xdr:pic>
    <xdr:clientData/>
  </xdr:oneCellAnchor>
  <xdr:oneCellAnchor>
    <xdr:from>
      <xdr:col>8</xdr:col>
      <xdr:colOff>208088</xdr:colOff>
      <xdr:row>19</xdr:row>
      <xdr:rowOff>926172</xdr:rowOff>
    </xdr:from>
    <xdr:ext cx="835528" cy="273074"/>
    <xdr:pic>
      <xdr:nvPicPr>
        <xdr:cNvPr id="23" name="Kép 22">
          <a:extLst>
            <a:ext uri="{FF2B5EF4-FFF2-40B4-BE49-F238E27FC236}">
              <a16:creationId xmlns:a16="http://schemas.microsoft.com/office/drawing/2014/main" id="{3D2B216C-8844-4932-863B-95440211000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613776" y="7677016"/>
          <a:ext cx="835528" cy="273074"/>
        </a:xfrm>
        <a:prstGeom prst="rect">
          <a:avLst/>
        </a:prstGeom>
      </xdr:spPr>
    </xdr:pic>
    <xdr:clientData/>
  </xdr:oneCellAnchor>
  <xdr:twoCellAnchor editAs="oneCell">
    <xdr:from>
      <xdr:col>5</xdr:col>
      <xdr:colOff>357187</xdr:colOff>
      <xdr:row>19</xdr:row>
      <xdr:rowOff>321469</xdr:rowOff>
    </xdr:from>
    <xdr:to>
      <xdr:col>6</xdr:col>
      <xdr:colOff>538162</xdr:colOff>
      <xdr:row>20</xdr:row>
      <xdr:rowOff>164267</xdr:rowOff>
    </xdr:to>
    <xdr:pic>
      <xdr:nvPicPr>
        <xdr:cNvPr id="24" name="Kép 22">
          <a:extLst>
            <a:ext uri="{FF2B5EF4-FFF2-40B4-BE49-F238E27FC236}">
              <a16:creationId xmlns:a16="http://schemas.microsoft.com/office/drawing/2014/main" id="{D11DFB5D-725C-418B-AB24-B6E8B0DA23A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655343" y="7072313"/>
          <a:ext cx="1300163" cy="10572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10</xdr:col>
      <xdr:colOff>309562</xdr:colOff>
      <xdr:row>12</xdr:row>
      <xdr:rowOff>297656</xdr:rowOff>
    </xdr:from>
    <xdr:ext cx="1385705" cy="919548"/>
    <xdr:pic>
      <xdr:nvPicPr>
        <xdr:cNvPr id="25" name="Kép 24">
          <a:extLst>
            <a:ext uri="{FF2B5EF4-FFF2-40B4-BE49-F238E27FC236}">
              <a16:creationId xmlns:a16="http://schemas.microsoft.com/office/drawing/2014/main" id="{499124DC-4D7A-4CED-B2B0-ED794BF1EF5B}"/>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8905875" y="4679156"/>
          <a:ext cx="1385705" cy="91954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18</xdr:col>
      <xdr:colOff>241175</xdr:colOff>
      <xdr:row>12</xdr:row>
      <xdr:rowOff>1101160</xdr:rowOff>
    </xdr:from>
    <xdr:ext cx="835528" cy="270943"/>
    <xdr:pic>
      <xdr:nvPicPr>
        <xdr:cNvPr id="20" name="Kép 19">
          <a:extLst>
            <a:ext uri="{FF2B5EF4-FFF2-40B4-BE49-F238E27FC236}">
              <a16:creationId xmlns:a16="http://schemas.microsoft.com/office/drawing/2014/main" id="{6BA578EF-B692-4E31-B8C9-BDBC25BE5FF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6233650" y="5482660"/>
          <a:ext cx="835528" cy="270943"/>
        </a:xfrm>
        <a:prstGeom prst="rect">
          <a:avLst/>
        </a:prstGeom>
      </xdr:spPr>
    </xdr:pic>
    <xdr:clientData/>
  </xdr:oneCellAnchor>
  <xdr:twoCellAnchor editAs="oneCell">
    <xdr:from>
      <xdr:col>15</xdr:col>
      <xdr:colOff>419100</xdr:colOff>
      <xdr:row>12</xdr:row>
      <xdr:rowOff>274423</xdr:rowOff>
    </xdr:from>
    <xdr:to>
      <xdr:col>16</xdr:col>
      <xdr:colOff>504825</xdr:colOff>
      <xdr:row>13</xdr:row>
      <xdr:rowOff>176452</xdr:rowOff>
    </xdr:to>
    <xdr:pic>
      <xdr:nvPicPr>
        <xdr:cNvPr id="27" name="Kép 26">
          <a:extLst>
            <a:ext uri="{FF2B5EF4-FFF2-40B4-BE49-F238E27FC236}">
              <a16:creationId xmlns:a16="http://schemas.microsoft.com/office/drawing/2014/main" id="{55C4D5C4-BC1B-DBAB-37D9-0F1A7631112D}"/>
            </a:ext>
          </a:extLst>
        </xdr:cNvPr>
        <xdr:cNvPicPr>
          <a:picLocks noChangeAspect="1"/>
        </xdr:cNvPicPr>
      </xdr:nvPicPr>
      <xdr:blipFill>
        <a:blip xmlns:r="http://schemas.openxmlformats.org/officeDocument/2006/relationships" r:embed="rId16"/>
        <a:stretch>
          <a:fillRect/>
        </a:stretch>
      </xdr:blipFill>
      <xdr:spPr>
        <a:xfrm>
          <a:off x="13306425" y="4655923"/>
          <a:ext cx="1200150" cy="1111704"/>
        </a:xfrm>
        <a:prstGeom prst="rect">
          <a:avLst/>
        </a:prstGeom>
      </xdr:spPr>
    </xdr:pic>
    <xdr:clientData/>
  </xdr:twoCellAnchor>
  <xdr:oneCellAnchor>
    <xdr:from>
      <xdr:col>0</xdr:col>
      <xdr:colOff>47626</xdr:colOff>
      <xdr:row>3</xdr:row>
      <xdr:rowOff>66675</xdr:rowOff>
    </xdr:from>
    <xdr:ext cx="487276" cy="485775"/>
    <xdr:pic>
      <xdr:nvPicPr>
        <xdr:cNvPr id="19" name="Kép 18">
          <a:extLst>
            <a:ext uri="{FF2B5EF4-FFF2-40B4-BE49-F238E27FC236}">
              <a16:creationId xmlns:a16="http://schemas.microsoft.com/office/drawing/2014/main" id="{F35DAD81-CBC4-43A4-8EEA-5B09B964C558}"/>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7626" y="1057275"/>
          <a:ext cx="487276" cy="485775"/>
        </a:xfrm>
        <a:prstGeom prst="rect">
          <a:avLst/>
        </a:prstGeom>
      </xdr:spPr>
    </xdr:pic>
    <xdr:clientData/>
  </xdr:oneCellAnchor>
  <xdr:twoCellAnchor editAs="oneCell">
    <xdr:from>
      <xdr:col>0</xdr:col>
      <xdr:colOff>371475</xdr:colOff>
      <xdr:row>3</xdr:row>
      <xdr:rowOff>447675</xdr:rowOff>
    </xdr:from>
    <xdr:to>
      <xdr:col>1</xdr:col>
      <xdr:colOff>848696</xdr:colOff>
      <xdr:row>4</xdr:row>
      <xdr:rowOff>180975</xdr:rowOff>
    </xdr:to>
    <xdr:pic>
      <xdr:nvPicPr>
        <xdr:cNvPr id="22" name="Kép 21">
          <a:extLst>
            <a:ext uri="{FF2B5EF4-FFF2-40B4-BE49-F238E27FC236}">
              <a16:creationId xmlns:a16="http://schemas.microsoft.com/office/drawing/2014/main" id="{F1EA2CD9-4E70-47AA-998E-AC87AB237698}"/>
            </a:ext>
          </a:extLst>
        </xdr:cNvPr>
        <xdr:cNvPicPr>
          <a:picLocks noChangeAspect="1"/>
        </xdr:cNvPicPr>
      </xdr:nvPicPr>
      <xdr:blipFill rotWithShape="1">
        <a:blip xmlns:r="http://schemas.openxmlformats.org/officeDocument/2006/relationships" r:embed="rId18"/>
        <a:srcRect b="5455"/>
        <a:stretch/>
      </xdr:blipFill>
      <xdr:spPr>
        <a:xfrm>
          <a:off x="371475" y="1438275"/>
          <a:ext cx="1591646" cy="990600"/>
        </a:xfrm>
        <a:prstGeom prst="rect">
          <a:avLst/>
        </a:prstGeom>
      </xdr:spPr>
    </xdr:pic>
    <xdr:clientData/>
  </xdr:twoCellAnchor>
  <xdr:twoCellAnchor editAs="oneCell">
    <xdr:from>
      <xdr:col>5</xdr:col>
      <xdr:colOff>485775</xdr:colOff>
      <xdr:row>3</xdr:row>
      <xdr:rowOff>438150</xdr:rowOff>
    </xdr:from>
    <xdr:to>
      <xdr:col>7</xdr:col>
      <xdr:colOff>0</xdr:colOff>
      <xdr:row>4</xdr:row>
      <xdr:rowOff>209550</xdr:rowOff>
    </xdr:to>
    <xdr:pic>
      <xdr:nvPicPr>
        <xdr:cNvPr id="26" name="Kép 25">
          <a:extLst>
            <a:ext uri="{FF2B5EF4-FFF2-40B4-BE49-F238E27FC236}">
              <a16:creationId xmlns:a16="http://schemas.microsoft.com/office/drawing/2014/main" id="{9713FD71-1079-440D-93FD-993E2031BD54}"/>
            </a:ext>
          </a:extLst>
        </xdr:cNvPr>
        <xdr:cNvPicPr>
          <a:picLocks noChangeAspect="1"/>
        </xdr:cNvPicPr>
      </xdr:nvPicPr>
      <xdr:blipFill rotWithShape="1">
        <a:blip xmlns:r="http://schemas.openxmlformats.org/officeDocument/2006/relationships" r:embed="rId19"/>
        <a:srcRect l="-1" r="3636"/>
        <a:stretch/>
      </xdr:blipFill>
      <xdr:spPr>
        <a:xfrm>
          <a:off x="4781550" y="1428750"/>
          <a:ext cx="1514475" cy="1028700"/>
        </a:xfrm>
        <a:prstGeom prst="rect">
          <a:avLst/>
        </a:prstGeom>
      </xdr:spPr>
    </xdr:pic>
    <xdr:clientData/>
  </xdr:twoCellAnchor>
  <xdr:oneCellAnchor>
    <xdr:from>
      <xdr:col>5</xdr:col>
      <xdr:colOff>38100</xdr:colOff>
      <xdr:row>3</xdr:row>
      <xdr:rowOff>47625</xdr:rowOff>
    </xdr:from>
    <xdr:ext cx="515939" cy="514350"/>
    <xdr:pic>
      <xdr:nvPicPr>
        <xdr:cNvPr id="28" name="Kép 27">
          <a:extLst>
            <a:ext uri="{FF2B5EF4-FFF2-40B4-BE49-F238E27FC236}">
              <a16:creationId xmlns:a16="http://schemas.microsoft.com/office/drawing/2014/main" id="{5336086A-B207-4250-8ADA-E5F109643654}"/>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333875" y="1038225"/>
          <a:ext cx="515939" cy="514350"/>
        </a:xfrm>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0</xdr:col>
      <xdr:colOff>625929</xdr:colOff>
      <xdr:row>2</xdr:row>
      <xdr:rowOff>272202</xdr:rowOff>
    </xdr:from>
    <xdr:ext cx="678285" cy="884399"/>
    <xdr:pic>
      <xdr:nvPicPr>
        <xdr:cNvPr id="2" name="Kép 1">
          <a:extLst>
            <a:ext uri="{FF2B5EF4-FFF2-40B4-BE49-F238E27FC236}">
              <a16:creationId xmlns:a16="http://schemas.microsoft.com/office/drawing/2014/main" id="{41F5018A-31F5-4F74-85EF-413031C4FC0E}"/>
            </a:ext>
          </a:extLst>
        </xdr:cNvPr>
        <xdr:cNvPicPr>
          <a:picLocks noChangeAspect="1"/>
        </xdr:cNvPicPr>
      </xdr:nvPicPr>
      <xdr:blipFill>
        <a:blip xmlns:r="http://schemas.openxmlformats.org/officeDocument/2006/relationships" r:embed="rId1"/>
        <a:stretch>
          <a:fillRect/>
        </a:stretch>
      </xdr:blipFill>
      <xdr:spPr>
        <a:xfrm>
          <a:off x="625929" y="789273"/>
          <a:ext cx="678285" cy="884399"/>
        </a:xfrm>
        <a:prstGeom prst="rect">
          <a:avLst/>
        </a:prstGeom>
      </xdr:spPr>
    </xdr:pic>
    <xdr:clientData/>
  </xdr:oneCellAnchor>
  <xdr:oneCellAnchor>
    <xdr:from>
      <xdr:col>6</xdr:col>
      <xdr:colOff>581657</xdr:colOff>
      <xdr:row>2</xdr:row>
      <xdr:rowOff>264934</xdr:rowOff>
    </xdr:from>
    <xdr:ext cx="749300" cy="900252"/>
    <xdr:pic>
      <xdr:nvPicPr>
        <xdr:cNvPr id="3" name="Kép 2">
          <a:extLst>
            <a:ext uri="{FF2B5EF4-FFF2-40B4-BE49-F238E27FC236}">
              <a16:creationId xmlns:a16="http://schemas.microsoft.com/office/drawing/2014/main" id="{A67EC24E-5E16-41C3-910A-10D4B3EB174A}"/>
            </a:ext>
          </a:extLst>
        </xdr:cNvPr>
        <xdr:cNvPicPr>
          <a:picLocks noChangeAspect="1"/>
        </xdr:cNvPicPr>
      </xdr:nvPicPr>
      <xdr:blipFill>
        <a:blip xmlns:r="http://schemas.openxmlformats.org/officeDocument/2006/relationships" r:embed="rId2">
          <a:extLst>
            <a:ext uri="{BEBA8EAE-BF5A-486C-A8C5-ECC9F3942E4B}">
              <a14:imgProps xmlns:a14="http://schemas.microsoft.com/office/drawing/2010/main">
                <a14:imgLayer r:embed="rId3">
                  <a14:imgEffect>
                    <a14:brightnessContrast bright="25000" contrast="5000"/>
                  </a14:imgEffect>
                </a14:imgLayer>
              </a14:imgProps>
            </a:ext>
            <a:ext uri="{28A0092B-C50C-407E-A947-70E740481C1C}">
              <a14:useLocalDpi xmlns:a14="http://schemas.microsoft.com/office/drawing/2010/main" val="0"/>
            </a:ext>
          </a:extLst>
        </a:blip>
        <a:stretch>
          <a:fillRect/>
        </a:stretch>
      </xdr:blipFill>
      <xdr:spPr>
        <a:xfrm>
          <a:off x="5556901" y="776090"/>
          <a:ext cx="749300" cy="900252"/>
        </a:xfrm>
        <a:prstGeom prst="rect">
          <a:avLst/>
        </a:prstGeom>
      </xdr:spPr>
    </xdr:pic>
    <xdr:clientData/>
  </xdr:oneCellAnchor>
  <xdr:oneCellAnchor>
    <xdr:from>
      <xdr:col>12</xdr:col>
      <xdr:colOff>697285</xdr:colOff>
      <xdr:row>4</xdr:row>
      <xdr:rowOff>220242</xdr:rowOff>
    </xdr:from>
    <xdr:ext cx="561554" cy="653151"/>
    <xdr:pic>
      <xdr:nvPicPr>
        <xdr:cNvPr id="4" name="Kép 3">
          <a:extLst>
            <a:ext uri="{FF2B5EF4-FFF2-40B4-BE49-F238E27FC236}">
              <a16:creationId xmlns:a16="http://schemas.microsoft.com/office/drawing/2014/main" id="{95C9609E-160E-4E2A-A222-DB87247F711E}"/>
            </a:ext>
          </a:extLst>
        </xdr:cNvPr>
        <xdr:cNvPicPr>
          <a:picLocks noChangeAspect="1"/>
        </xdr:cNvPicPr>
      </xdr:nvPicPr>
      <xdr:blipFill>
        <a:blip xmlns:r="http://schemas.openxmlformats.org/officeDocument/2006/relationships" r:embed="rId4" cstate="print">
          <a:extLst>
            <a:ext uri="{BEBA8EAE-BF5A-486C-A8C5-ECC9F3942E4B}">
              <a14:imgProps xmlns:a14="http://schemas.microsoft.com/office/drawing/2010/main">
                <a14:imgLayer r:embed="rId5">
                  <a14:imgEffect>
                    <a14:brightnessContrast bright="25000" contrast="5000"/>
                  </a14:imgEffect>
                </a14:imgLayer>
              </a14:imgProps>
            </a:ext>
            <a:ext uri="{28A0092B-C50C-407E-A947-70E740481C1C}">
              <a14:useLocalDpi xmlns:a14="http://schemas.microsoft.com/office/drawing/2010/main" val="0"/>
            </a:ext>
          </a:extLst>
        </a:blip>
        <a:stretch>
          <a:fillRect/>
        </a:stretch>
      </xdr:blipFill>
      <xdr:spPr>
        <a:xfrm>
          <a:off x="10659134" y="1038091"/>
          <a:ext cx="561554" cy="653151"/>
        </a:xfrm>
        <a:prstGeom prst="rect">
          <a:avLst/>
        </a:prstGeom>
      </xdr:spPr>
    </xdr:pic>
    <xdr:clientData/>
  </xdr:oneCellAnchor>
  <xdr:oneCellAnchor>
    <xdr:from>
      <xdr:col>18</xdr:col>
      <xdr:colOff>541867</xdr:colOff>
      <xdr:row>4</xdr:row>
      <xdr:rowOff>171450</xdr:rowOff>
    </xdr:from>
    <xdr:ext cx="636573" cy="709267"/>
    <xdr:pic>
      <xdr:nvPicPr>
        <xdr:cNvPr id="5" name="Kép 4">
          <a:extLst>
            <a:ext uri="{FF2B5EF4-FFF2-40B4-BE49-F238E27FC236}">
              <a16:creationId xmlns:a16="http://schemas.microsoft.com/office/drawing/2014/main" id="{40C8F4E9-3FC6-4275-A03B-5342BB8351E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5498270" y="1030191"/>
          <a:ext cx="636573" cy="709267"/>
        </a:xfrm>
        <a:prstGeom prst="rect">
          <a:avLst/>
        </a:prstGeom>
      </xdr:spPr>
    </xdr:pic>
    <xdr:clientData/>
  </xdr:oneCellAnchor>
  <xdr:oneCellAnchor>
    <xdr:from>
      <xdr:col>0</xdr:col>
      <xdr:colOff>658415</xdr:colOff>
      <xdr:row>12</xdr:row>
      <xdr:rowOff>226218</xdr:rowOff>
    </xdr:from>
    <xdr:ext cx="475025" cy="643144"/>
    <xdr:pic>
      <xdr:nvPicPr>
        <xdr:cNvPr id="6" name="Kép 5">
          <a:extLst>
            <a:ext uri="{FF2B5EF4-FFF2-40B4-BE49-F238E27FC236}">
              <a16:creationId xmlns:a16="http://schemas.microsoft.com/office/drawing/2014/main" id="{71042E68-7EC3-48E6-B684-46DC8FFC459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58415" y="2365119"/>
          <a:ext cx="475025" cy="643144"/>
        </a:xfrm>
        <a:prstGeom prst="rect">
          <a:avLst/>
        </a:prstGeom>
      </xdr:spPr>
    </xdr:pic>
    <xdr:clientData/>
  </xdr:oneCellAnchor>
  <xdr:oneCellAnchor>
    <xdr:from>
      <xdr:col>6</xdr:col>
      <xdr:colOff>508001</xdr:colOff>
      <xdr:row>10</xdr:row>
      <xdr:rowOff>288097</xdr:rowOff>
    </xdr:from>
    <xdr:ext cx="675822" cy="841715"/>
    <xdr:pic>
      <xdr:nvPicPr>
        <xdr:cNvPr id="9" name="Kép 8">
          <a:extLst>
            <a:ext uri="{FF2B5EF4-FFF2-40B4-BE49-F238E27FC236}">
              <a16:creationId xmlns:a16="http://schemas.microsoft.com/office/drawing/2014/main" id="{01B68EFE-9757-41FE-A66E-26A83A16734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455322" y="2084240"/>
          <a:ext cx="675822" cy="841715"/>
        </a:xfrm>
        <a:prstGeom prst="rect">
          <a:avLst/>
        </a:prstGeom>
      </xdr:spPr>
    </xdr:pic>
    <xdr:clientData/>
  </xdr:oneCellAnchor>
  <xdr:oneCellAnchor>
    <xdr:from>
      <xdr:col>12</xdr:col>
      <xdr:colOff>678926</xdr:colOff>
      <xdr:row>12</xdr:row>
      <xdr:rowOff>181703</xdr:rowOff>
    </xdr:from>
    <xdr:ext cx="476250" cy="696730"/>
    <xdr:pic>
      <xdr:nvPicPr>
        <xdr:cNvPr id="10" name="Kép 9">
          <a:extLst>
            <a:ext uri="{FF2B5EF4-FFF2-40B4-BE49-F238E27FC236}">
              <a16:creationId xmlns:a16="http://schemas.microsoft.com/office/drawing/2014/main" id="{26682101-7708-4241-A8D9-66D4625EBD5D}"/>
            </a:ext>
          </a:extLst>
        </xdr:cNvPr>
        <xdr:cNvPicPr>
          <a:picLocks noChangeAspect="1"/>
        </xdr:cNvPicPr>
      </xdr:nvPicPr>
      <xdr:blipFill>
        <a:blip xmlns:r="http://schemas.openxmlformats.org/officeDocument/2006/relationships" r:embed="rId9" cstate="print">
          <a:extLst>
            <a:ext uri="{BEBA8EAE-BF5A-486C-A8C5-ECC9F3942E4B}">
              <a14:imgProps xmlns:a14="http://schemas.microsoft.com/office/drawing/2010/main">
                <a14:imgLayer r:embed="rId10">
                  <a14:imgEffect>
                    <a14:brightnessContrast bright="4000"/>
                  </a14:imgEffect>
                </a14:imgLayer>
              </a14:imgProps>
            </a:ext>
            <a:ext uri="{28A0092B-C50C-407E-A947-70E740481C1C}">
              <a14:useLocalDpi xmlns:a14="http://schemas.microsoft.com/office/drawing/2010/main" val="0"/>
            </a:ext>
          </a:extLst>
        </a:blip>
        <a:stretch>
          <a:fillRect/>
        </a:stretch>
      </xdr:blipFill>
      <xdr:spPr>
        <a:xfrm>
          <a:off x="678926" y="3600764"/>
          <a:ext cx="476250" cy="696730"/>
        </a:xfrm>
        <a:prstGeom prst="rect">
          <a:avLst/>
        </a:prstGeom>
      </xdr:spPr>
    </xdr:pic>
    <xdr:clientData/>
  </xdr:oneCellAnchor>
  <xdr:oneCellAnchor>
    <xdr:from>
      <xdr:col>18</xdr:col>
      <xdr:colOff>497418</xdr:colOff>
      <xdr:row>10</xdr:row>
      <xdr:rowOff>290834</xdr:rowOff>
    </xdr:from>
    <xdr:ext cx="719665" cy="842797"/>
    <xdr:pic>
      <xdr:nvPicPr>
        <xdr:cNvPr id="11" name="Kép 10">
          <a:extLst>
            <a:ext uri="{FF2B5EF4-FFF2-40B4-BE49-F238E27FC236}">
              <a16:creationId xmlns:a16="http://schemas.microsoft.com/office/drawing/2014/main" id="{D6434D63-4396-494A-9BA0-30CB2917D82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482886" y="3399794"/>
          <a:ext cx="719665" cy="842797"/>
        </a:xfrm>
        <a:prstGeom prst="rect">
          <a:avLst/>
        </a:prstGeom>
      </xdr:spPr>
    </xdr:pic>
    <xdr:clientData/>
  </xdr:oneCellAnchor>
  <xdr:oneCellAnchor>
    <xdr:from>
      <xdr:col>0</xdr:col>
      <xdr:colOff>345724</xdr:colOff>
      <xdr:row>18</xdr:row>
      <xdr:rowOff>288736</xdr:rowOff>
    </xdr:from>
    <xdr:ext cx="1195888" cy="883027"/>
    <xdr:pic>
      <xdr:nvPicPr>
        <xdr:cNvPr id="12" name="Kép 11">
          <a:extLst>
            <a:ext uri="{FF2B5EF4-FFF2-40B4-BE49-F238E27FC236}">
              <a16:creationId xmlns:a16="http://schemas.microsoft.com/office/drawing/2014/main" id="{FFAA3764-1FFF-4DF9-BF44-F0C929E1F19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0307573" y="3389745"/>
          <a:ext cx="1195888" cy="883027"/>
        </a:xfrm>
        <a:prstGeom prst="rect">
          <a:avLst/>
        </a:prstGeom>
      </xdr:spPr>
    </xdr:pic>
    <xdr:clientData/>
  </xdr:oneCellAnchor>
  <xdr:oneCellAnchor>
    <xdr:from>
      <xdr:col>6</xdr:col>
      <xdr:colOff>372553</xdr:colOff>
      <xdr:row>18</xdr:row>
      <xdr:rowOff>297109</xdr:rowOff>
    </xdr:from>
    <xdr:ext cx="1219956" cy="845365"/>
    <xdr:pic>
      <xdr:nvPicPr>
        <xdr:cNvPr id="13" name="Kép 12">
          <a:extLst>
            <a:ext uri="{FF2B5EF4-FFF2-40B4-BE49-F238E27FC236}">
              <a16:creationId xmlns:a16="http://schemas.microsoft.com/office/drawing/2014/main" id="{EB674510-D10D-4282-BB03-2EB4A371DE99}"/>
            </a:ext>
          </a:extLst>
        </xdr:cNvPr>
        <xdr:cNvPicPr>
          <a:picLocks noChangeAspect="1"/>
        </xdr:cNvPicPr>
      </xdr:nvPicPr>
      <xdr:blipFill>
        <a:blip xmlns:r="http://schemas.openxmlformats.org/officeDocument/2006/relationships" r:embed="rId13"/>
        <a:stretch>
          <a:fillRect/>
        </a:stretch>
      </xdr:blipFill>
      <xdr:spPr>
        <a:xfrm>
          <a:off x="15321006" y="3398118"/>
          <a:ext cx="1219956" cy="845365"/>
        </a:xfrm>
        <a:prstGeom prst="rect">
          <a:avLst/>
        </a:prstGeom>
      </xdr:spPr>
    </xdr:pic>
    <xdr:clientData/>
  </xdr:oneCellAnchor>
  <xdr:oneCellAnchor>
    <xdr:from>
      <xdr:col>18</xdr:col>
      <xdr:colOff>179316</xdr:colOff>
      <xdr:row>20</xdr:row>
      <xdr:rowOff>202018</xdr:rowOff>
    </xdr:from>
    <xdr:ext cx="1490133" cy="649093"/>
    <xdr:pic>
      <xdr:nvPicPr>
        <xdr:cNvPr id="16" name="Kép 15">
          <a:extLst>
            <a:ext uri="{FF2B5EF4-FFF2-40B4-BE49-F238E27FC236}">
              <a16:creationId xmlns:a16="http://schemas.microsoft.com/office/drawing/2014/main" id="{B63C37BC-F3B0-4ED5-BC58-D18AE3AAD144}"/>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5127769" y="4904647"/>
          <a:ext cx="1490133" cy="649093"/>
        </a:xfrm>
        <a:prstGeom prst="rect">
          <a:avLst/>
        </a:prstGeom>
      </xdr:spPr>
    </xdr:pic>
    <xdr:clientData/>
  </xdr:oneCellAnchor>
  <xdr:oneCellAnchor>
    <xdr:from>
      <xdr:col>0</xdr:col>
      <xdr:colOff>64415</xdr:colOff>
      <xdr:row>28</xdr:row>
      <xdr:rowOff>175374</xdr:rowOff>
    </xdr:from>
    <xdr:ext cx="1579033" cy="697945"/>
    <xdr:pic>
      <xdr:nvPicPr>
        <xdr:cNvPr id="17" name="Kép 16">
          <a:extLst>
            <a:ext uri="{FF2B5EF4-FFF2-40B4-BE49-F238E27FC236}">
              <a16:creationId xmlns:a16="http://schemas.microsoft.com/office/drawing/2014/main" id="{437191C7-5A7B-4BAA-BEAD-7E47CBB022BD}"/>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4415" y="6407445"/>
          <a:ext cx="1579033" cy="697945"/>
        </a:xfrm>
        <a:prstGeom prst="rect">
          <a:avLst/>
        </a:prstGeom>
      </xdr:spPr>
    </xdr:pic>
    <xdr:clientData/>
  </xdr:oneCellAnchor>
  <xdr:oneCellAnchor>
    <xdr:from>
      <xdr:col>12</xdr:col>
      <xdr:colOff>390526</xdr:colOff>
      <xdr:row>28</xdr:row>
      <xdr:rowOff>184728</xdr:rowOff>
    </xdr:from>
    <xdr:ext cx="1019174" cy="667810"/>
    <xdr:pic>
      <xdr:nvPicPr>
        <xdr:cNvPr id="19" name="Kép 18">
          <a:extLst>
            <a:ext uri="{FF2B5EF4-FFF2-40B4-BE49-F238E27FC236}">
              <a16:creationId xmlns:a16="http://schemas.microsoft.com/office/drawing/2014/main" id="{CBCA8518-F00D-451C-9127-F83CAD411406}"/>
            </a:ext>
          </a:extLst>
        </xdr:cNvPr>
        <xdr:cNvPicPr>
          <a:picLocks noChangeAspect="1"/>
        </xdr:cNvPicPr>
      </xdr:nvPicPr>
      <xdr:blipFill>
        <a:blip xmlns:r="http://schemas.openxmlformats.org/officeDocument/2006/relationships" r:embed="rId16"/>
        <a:stretch>
          <a:fillRect/>
        </a:stretch>
      </xdr:blipFill>
      <xdr:spPr>
        <a:xfrm>
          <a:off x="10361462" y="6164109"/>
          <a:ext cx="1019174" cy="667810"/>
        </a:xfrm>
        <a:prstGeom prst="rect">
          <a:avLst/>
        </a:prstGeom>
      </xdr:spPr>
    </xdr:pic>
    <xdr:clientData/>
  </xdr:oneCellAnchor>
  <xdr:oneCellAnchor>
    <xdr:from>
      <xdr:col>18</xdr:col>
      <xdr:colOff>96006</xdr:colOff>
      <xdr:row>28</xdr:row>
      <xdr:rowOff>212718</xdr:rowOff>
    </xdr:from>
    <xdr:ext cx="1579033" cy="662656"/>
    <xdr:pic>
      <xdr:nvPicPr>
        <xdr:cNvPr id="20" name="Kép 19">
          <a:extLst>
            <a:ext uri="{FF2B5EF4-FFF2-40B4-BE49-F238E27FC236}">
              <a16:creationId xmlns:a16="http://schemas.microsoft.com/office/drawing/2014/main" id="{4513B90C-B99A-4432-BE8B-DE58A47718F5}"/>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15052409" y="6192099"/>
          <a:ext cx="1579033" cy="662656"/>
        </a:xfrm>
        <a:prstGeom prst="rect">
          <a:avLst/>
        </a:prstGeom>
      </xdr:spPr>
    </xdr:pic>
    <xdr:clientData/>
  </xdr:oneCellAnchor>
  <xdr:oneCellAnchor>
    <xdr:from>
      <xdr:col>0</xdr:col>
      <xdr:colOff>190501</xdr:colOff>
      <xdr:row>44</xdr:row>
      <xdr:rowOff>171450</xdr:rowOff>
    </xdr:from>
    <xdr:ext cx="669978" cy="653806"/>
    <xdr:pic>
      <xdr:nvPicPr>
        <xdr:cNvPr id="21" name="Kép 20">
          <a:extLst>
            <a:ext uri="{FF2B5EF4-FFF2-40B4-BE49-F238E27FC236}">
              <a16:creationId xmlns:a16="http://schemas.microsoft.com/office/drawing/2014/main" id="{01FEC99D-53B6-49F0-8889-8C1B01455681}"/>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90501" y="7430991"/>
          <a:ext cx="669978" cy="653806"/>
        </a:xfrm>
        <a:prstGeom prst="rect">
          <a:avLst/>
        </a:prstGeom>
      </xdr:spPr>
    </xdr:pic>
    <xdr:clientData/>
  </xdr:oneCellAnchor>
  <xdr:oneCellAnchor>
    <xdr:from>
      <xdr:col>0</xdr:col>
      <xdr:colOff>904876</xdr:colOff>
      <xdr:row>44</xdr:row>
      <xdr:rowOff>218901</xdr:rowOff>
    </xdr:from>
    <xdr:ext cx="542924" cy="660331"/>
    <xdr:pic>
      <xdr:nvPicPr>
        <xdr:cNvPr id="22" name="Kép 21">
          <a:extLst>
            <a:ext uri="{FF2B5EF4-FFF2-40B4-BE49-F238E27FC236}">
              <a16:creationId xmlns:a16="http://schemas.microsoft.com/office/drawing/2014/main" id="{5E0EF94C-6266-477C-97B9-83634213E894}"/>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904876" y="7478442"/>
          <a:ext cx="542924" cy="660331"/>
        </a:xfrm>
        <a:prstGeom prst="rect">
          <a:avLst/>
        </a:prstGeom>
      </xdr:spPr>
    </xdr:pic>
    <xdr:clientData/>
  </xdr:oneCellAnchor>
  <xdr:oneCellAnchor>
    <xdr:from>
      <xdr:col>6</xdr:col>
      <xdr:colOff>277588</xdr:colOff>
      <xdr:row>44</xdr:row>
      <xdr:rowOff>257325</xdr:rowOff>
    </xdr:from>
    <xdr:ext cx="1110341" cy="566954"/>
    <xdr:pic>
      <xdr:nvPicPr>
        <xdr:cNvPr id="23" name="Kép 22">
          <a:extLst>
            <a:ext uri="{FF2B5EF4-FFF2-40B4-BE49-F238E27FC236}">
              <a16:creationId xmlns:a16="http://schemas.microsoft.com/office/drawing/2014/main" id="{13293036-504D-488C-BC25-671F2E38D974}"/>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917624" y="7469111"/>
          <a:ext cx="1110341" cy="566954"/>
        </a:xfrm>
        <a:prstGeom prst="rect">
          <a:avLst/>
        </a:prstGeom>
      </xdr:spPr>
    </xdr:pic>
    <xdr:clientData/>
  </xdr:oneCellAnchor>
  <xdr:twoCellAnchor editAs="oneCell">
    <xdr:from>
      <xdr:col>12</xdr:col>
      <xdr:colOff>386208</xdr:colOff>
      <xdr:row>20</xdr:row>
      <xdr:rowOff>204169</xdr:rowOff>
    </xdr:from>
    <xdr:to>
      <xdr:col>12</xdr:col>
      <xdr:colOff>1520273</xdr:colOff>
      <xdr:row>24</xdr:row>
      <xdr:rowOff>156984</xdr:rowOff>
    </xdr:to>
    <xdr:pic>
      <xdr:nvPicPr>
        <xdr:cNvPr id="26" name="Kép 25">
          <a:extLst>
            <a:ext uri="{FF2B5EF4-FFF2-40B4-BE49-F238E27FC236}">
              <a16:creationId xmlns:a16="http://schemas.microsoft.com/office/drawing/2014/main" id="{D3AD3C2C-A880-4817-81BB-17159AAA1BA1}"/>
            </a:ext>
          </a:extLst>
        </xdr:cNvPr>
        <xdr:cNvPicPr>
          <a:picLocks noChangeAspect="1"/>
        </xdr:cNvPicPr>
      </xdr:nvPicPr>
      <xdr:blipFill>
        <a:blip xmlns:r="http://schemas.openxmlformats.org/officeDocument/2006/relationships" r:embed="rId21"/>
        <a:stretch>
          <a:fillRect/>
        </a:stretch>
      </xdr:blipFill>
      <xdr:spPr>
        <a:xfrm>
          <a:off x="5371676" y="4903390"/>
          <a:ext cx="1124540" cy="673882"/>
        </a:xfrm>
        <a:prstGeom prst="rect">
          <a:avLst/>
        </a:prstGeom>
      </xdr:spPr>
    </xdr:pic>
    <xdr:clientData/>
  </xdr:twoCellAnchor>
  <xdr:oneCellAnchor>
    <xdr:from>
      <xdr:col>12</xdr:col>
      <xdr:colOff>344716</xdr:colOff>
      <xdr:row>44</xdr:row>
      <xdr:rowOff>206829</xdr:rowOff>
    </xdr:from>
    <xdr:ext cx="1123949" cy="644442"/>
    <xdr:pic>
      <xdr:nvPicPr>
        <xdr:cNvPr id="27" name="Kép 26">
          <a:extLst>
            <a:ext uri="{FF2B5EF4-FFF2-40B4-BE49-F238E27FC236}">
              <a16:creationId xmlns:a16="http://schemas.microsoft.com/office/drawing/2014/main" id="{0085348B-E69B-4E4B-94AF-6AC1AC475B38}"/>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0315652" y="7466370"/>
          <a:ext cx="1123949" cy="644442"/>
        </a:xfrm>
        <a:prstGeom prst="rect">
          <a:avLst/>
        </a:prstGeom>
      </xdr:spPr>
    </xdr:pic>
    <xdr:clientData/>
  </xdr:oneCellAnchor>
  <xdr:oneCellAnchor>
    <xdr:from>
      <xdr:col>18</xdr:col>
      <xdr:colOff>278495</xdr:colOff>
      <xdr:row>44</xdr:row>
      <xdr:rowOff>195946</xdr:rowOff>
    </xdr:from>
    <xdr:ext cx="1245506" cy="684554"/>
    <xdr:pic>
      <xdr:nvPicPr>
        <xdr:cNvPr id="28" name="Kép 27">
          <a:extLst>
            <a:ext uri="{FF2B5EF4-FFF2-40B4-BE49-F238E27FC236}">
              <a16:creationId xmlns:a16="http://schemas.microsoft.com/office/drawing/2014/main" id="{D40A6236-54C8-4612-AEF5-CF139CCDC456}"/>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5234898" y="7455487"/>
          <a:ext cx="1245506" cy="684554"/>
        </a:xfrm>
        <a:prstGeom prst="rect">
          <a:avLst/>
        </a:prstGeom>
      </xdr:spPr>
    </xdr:pic>
    <xdr:clientData/>
  </xdr:oneCellAnchor>
  <xdr:oneCellAnchor>
    <xdr:from>
      <xdr:col>0</xdr:col>
      <xdr:colOff>67024</xdr:colOff>
      <xdr:row>54</xdr:row>
      <xdr:rowOff>19314</xdr:rowOff>
    </xdr:from>
    <xdr:ext cx="1511405" cy="272691"/>
    <xdr:pic>
      <xdr:nvPicPr>
        <xdr:cNvPr id="29" name="Picture 8" descr="gázhenger fotelhoz">
          <a:extLst>
            <a:ext uri="{FF2B5EF4-FFF2-40B4-BE49-F238E27FC236}">
              <a16:creationId xmlns:a16="http://schemas.microsoft.com/office/drawing/2014/main" id="{8CE5B82E-1B9D-4F0A-88B9-17F6D2295C3F}"/>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67024" y="8809528"/>
          <a:ext cx="1511405" cy="2726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6</xdr:col>
      <xdr:colOff>127137</xdr:colOff>
      <xdr:row>52</xdr:row>
      <xdr:rowOff>284635</xdr:rowOff>
    </xdr:from>
    <xdr:ext cx="1396863" cy="251409"/>
    <xdr:pic>
      <xdr:nvPicPr>
        <xdr:cNvPr id="30" name="Picture 8" descr="gázhenger fotelhoz">
          <a:extLst>
            <a:ext uri="{FF2B5EF4-FFF2-40B4-BE49-F238E27FC236}">
              <a16:creationId xmlns:a16="http://schemas.microsoft.com/office/drawing/2014/main" id="{22724EF2-4D67-4C4A-9721-93C9C9F3CB48}"/>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767173" y="8775492"/>
          <a:ext cx="1396863" cy="251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12</xdr:col>
      <xdr:colOff>98090</xdr:colOff>
      <xdr:row>52</xdr:row>
      <xdr:rowOff>238335</xdr:rowOff>
    </xdr:from>
    <xdr:ext cx="1548374" cy="276190"/>
    <xdr:pic>
      <xdr:nvPicPr>
        <xdr:cNvPr id="31" name="Picture 9" descr="gázhenger normál komplett">
          <a:extLst>
            <a:ext uri="{FF2B5EF4-FFF2-40B4-BE49-F238E27FC236}">
              <a16:creationId xmlns:a16="http://schemas.microsoft.com/office/drawing/2014/main" id="{718A87F9-302F-4210-8867-2EE4F3BBA4FA}"/>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9391769" y="8729192"/>
          <a:ext cx="1548374" cy="276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18</xdr:col>
      <xdr:colOff>112603</xdr:colOff>
      <xdr:row>52</xdr:row>
      <xdr:rowOff>288108</xdr:rowOff>
    </xdr:from>
    <xdr:ext cx="1452219" cy="257684"/>
    <xdr:pic>
      <xdr:nvPicPr>
        <xdr:cNvPr id="32" name="Picture 9" descr="gázhenger normál komplett">
          <a:extLst>
            <a:ext uri="{FF2B5EF4-FFF2-40B4-BE49-F238E27FC236}">
              <a16:creationId xmlns:a16="http://schemas.microsoft.com/office/drawing/2014/main" id="{B2C5BC70-8782-4524-B687-9ED74755D5BB}"/>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14059924" y="8778965"/>
          <a:ext cx="1452219" cy="2576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120332</xdr:colOff>
      <xdr:row>60</xdr:row>
      <xdr:rowOff>285750</xdr:rowOff>
    </xdr:from>
    <xdr:ext cx="1525676" cy="212446"/>
    <xdr:pic>
      <xdr:nvPicPr>
        <xdr:cNvPr id="33" name="Picture 11" descr="gázhenger magasított">
          <a:extLst>
            <a:ext uri="{FF2B5EF4-FFF2-40B4-BE49-F238E27FC236}">
              <a16:creationId xmlns:a16="http://schemas.microsoft.com/office/drawing/2014/main" id="{41675B2D-5461-4735-8C99-1D83E11FD935}"/>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20332" y="10055679"/>
          <a:ext cx="1525676" cy="2124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6</xdr:col>
      <xdr:colOff>112904</xdr:colOff>
      <xdr:row>60</xdr:row>
      <xdr:rowOff>242016</xdr:rowOff>
    </xdr:from>
    <xdr:ext cx="1506346" cy="336866"/>
    <xdr:pic>
      <xdr:nvPicPr>
        <xdr:cNvPr id="34" name="Kép 33">
          <a:extLst>
            <a:ext uri="{FF2B5EF4-FFF2-40B4-BE49-F238E27FC236}">
              <a16:creationId xmlns:a16="http://schemas.microsoft.com/office/drawing/2014/main" id="{53009EE2-486D-4B78-9351-D9378ED1F6EF}"/>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4752940" y="10011945"/>
          <a:ext cx="1506346" cy="3368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12</xdr:col>
      <xdr:colOff>104705</xdr:colOff>
      <xdr:row>60</xdr:row>
      <xdr:rowOff>253688</xdr:rowOff>
    </xdr:from>
    <xdr:ext cx="1473724" cy="233990"/>
    <xdr:pic>
      <xdr:nvPicPr>
        <xdr:cNvPr id="35" name="Kép 1">
          <a:extLst>
            <a:ext uri="{FF2B5EF4-FFF2-40B4-BE49-F238E27FC236}">
              <a16:creationId xmlns:a16="http://schemas.microsoft.com/office/drawing/2014/main" id="{CC8885CF-117C-4A5B-B3F9-F0DB2FFC44CE}"/>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9398384" y="10023617"/>
          <a:ext cx="1473724" cy="233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18</xdr:col>
      <xdr:colOff>59268</xdr:colOff>
      <xdr:row>60</xdr:row>
      <xdr:rowOff>267953</xdr:rowOff>
    </xdr:from>
    <xdr:ext cx="1464732" cy="271389"/>
    <xdr:pic>
      <xdr:nvPicPr>
        <xdr:cNvPr id="36" name="Kép 1">
          <a:extLst>
            <a:ext uri="{FF2B5EF4-FFF2-40B4-BE49-F238E27FC236}">
              <a16:creationId xmlns:a16="http://schemas.microsoft.com/office/drawing/2014/main" id="{803BBC96-83D9-470C-B468-3748F04AC44C}"/>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4006589" y="10037882"/>
          <a:ext cx="1464732" cy="2713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103835</xdr:colOff>
      <xdr:row>68</xdr:row>
      <xdr:rowOff>272991</xdr:rowOff>
    </xdr:from>
    <xdr:ext cx="1447379" cy="193621"/>
    <xdr:pic>
      <xdr:nvPicPr>
        <xdr:cNvPr id="37" name="Kép 36">
          <a:extLst>
            <a:ext uri="{FF2B5EF4-FFF2-40B4-BE49-F238E27FC236}">
              <a16:creationId xmlns:a16="http://schemas.microsoft.com/office/drawing/2014/main" id="{0455DC26-E235-450A-B8EC-CF63CC6838B2}"/>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03835" y="11321991"/>
          <a:ext cx="1447379" cy="1936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6</xdr:col>
      <xdr:colOff>315805</xdr:colOff>
      <xdr:row>68</xdr:row>
      <xdr:rowOff>74171</xdr:rowOff>
    </xdr:from>
    <xdr:ext cx="1244639" cy="753411"/>
    <xdr:pic>
      <xdr:nvPicPr>
        <xdr:cNvPr id="38" name="Kép 37">
          <a:extLst>
            <a:ext uri="{FF2B5EF4-FFF2-40B4-BE49-F238E27FC236}">
              <a16:creationId xmlns:a16="http://schemas.microsoft.com/office/drawing/2014/main" id="{8E34C44A-78B0-4170-AAC1-DEF98B9F6883}"/>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l="10870" t="15635" r="8431" b="14581"/>
        <a:stretch/>
      </xdr:blipFill>
      <xdr:spPr>
        <a:xfrm>
          <a:off x="5291049" y="11251432"/>
          <a:ext cx="1244639" cy="753411"/>
        </a:xfrm>
        <a:prstGeom prst="rect">
          <a:avLst/>
        </a:prstGeom>
      </xdr:spPr>
    </xdr:pic>
    <xdr:clientData/>
  </xdr:oneCellAnchor>
  <xdr:oneCellAnchor>
    <xdr:from>
      <xdr:col>12</xdr:col>
      <xdr:colOff>310184</xdr:colOff>
      <xdr:row>68</xdr:row>
      <xdr:rowOff>108857</xdr:rowOff>
    </xdr:from>
    <xdr:ext cx="1193923" cy="708812"/>
    <xdr:pic>
      <xdr:nvPicPr>
        <xdr:cNvPr id="39" name="Picture 20" descr="hintamechanika főnöki székhez">
          <a:extLst>
            <a:ext uri="{FF2B5EF4-FFF2-40B4-BE49-F238E27FC236}">
              <a16:creationId xmlns:a16="http://schemas.microsoft.com/office/drawing/2014/main" id="{47108FBD-4EAA-46AA-BFB0-F552CC1E2238}"/>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9603863" y="11157857"/>
          <a:ext cx="1193923" cy="7088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18</xdr:col>
      <xdr:colOff>96196</xdr:colOff>
      <xdr:row>68</xdr:row>
      <xdr:rowOff>130629</xdr:rowOff>
    </xdr:from>
    <xdr:ext cx="1509447" cy="680147"/>
    <xdr:pic>
      <xdr:nvPicPr>
        <xdr:cNvPr id="40" name="Kép 39">
          <a:extLst>
            <a:ext uri="{FF2B5EF4-FFF2-40B4-BE49-F238E27FC236}">
              <a16:creationId xmlns:a16="http://schemas.microsoft.com/office/drawing/2014/main" id="{63E36BF3-6E0E-451C-BB45-5B9C8CEE8192}"/>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l="3293" t="22046" r="1712" b="23145"/>
        <a:stretch/>
      </xdr:blipFill>
      <xdr:spPr>
        <a:xfrm>
          <a:off x="14043517" y="11179629"/>
          <a:ext cx="1509447" cy="680147"/>
        </a:xfrm>
        <a:prstGeom prst="rect">
          <a:avLst/>
        </a:prstGeom>
      </xdr:spPr>
    </xdr:pic>
    <xdr:clientData/>
  </xdr:oneCellAnchor>
  <xdr:oneCellAnchor>
    <xdr:from>
      <xdr:col>0</xdr:col>
      <xdr:colOff>170858</xdr:colOff>
      <xdr:row>76</xdr:row>
      <xdr:rowOff>93009</xdr:rowOff>
    </xdr:from>
    <xdr:ext cx="1343624" cy="766553"/>
    <xdr:pic>
      <xdr:nvPicPr>
        <xdr:cNvPr id="41" name="Kép 40">
          <a:extLst>
            <a:ext uri="{FF2B5EF4-FFF2-40B4-BE49-F238E27FC236}">
              <a16:creationId xmlns:a16="http://schemas.microsoft.com/office/drawing/2014/main" id="{16BC650E-779A-4605-90E4-8DDAD854309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70858" y="13178585"/>
          <a:ext cx="1343624" cy="7665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6</xdr:col>
      <xdr:colOff>210890</xdr:colOff>
      <xdr:row>76</xdr:row>
      <xdr:rowOff>158295</xdr:rowOff>
    </xdr:from>
    <xdr:ext cx="1312334" cy="727417"/>
    <xdr:pic>
      <xdr:nvPicPr>
        <xdr:cNvPr id="42" name="Kép 41">
          <a:extLst>
            <a:ext uri="{FF2B5EF4-FFF2-40B4-BE49-F238E27FC236}">
              <a16:creationId xmlns:a16="http://schemas.microsoft.com/office/drawing/2014/main" id="{80DA73A1-3955-4C78-BA57-381D68A9054B}"/>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5186134" y="13243871"/>
          <a:ext cx="1312334" cy="727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12</xdr:col>
      <xdr:colOff>151572</xdr:colOff>
      <xdr:row>76</xdr:row>
      <xdr:rowOff>198412</xdr:rowOff>
    </xdr:from>
    <xdr:ext cx="1413249" cy="655909"/>
    <xdr:pic>
      <xdr:nvPicPr>
        <xdr:cNvPr id="43" name="Kép 42">
          <a:extLst>
            <a:ext uri="{FF2B5EF4-FFF2-40B4-BE49-F238E27FC236}">
              <a16:creationId xmlns:a16="http://schemas.microsoft.com/office/drawing/2014/main" id="{D48529CC-16FF-47DE-A883-CF281719E74C}"/>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9445251" y="12512876"/>
          <a:ext cx="1413249" cy="65590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18</xdr:col>
      <xdr:colOff>363250</xdr:colOff>
      <xdr:row>76</xdr:row>
      <xdr:rowOff>252738</xdr:rowOff>
    </xdr:from>
    <xdr:ext cx="1084402" cy="682611"/>
    <xdr:pic>
      <xdr:nvPicPr>
        <xdr:cNvPr id="44" name="Kép 43">
          <a:extLst>
            <a:ext uri="{FF2B5EF4-FFF2-40B4-BE49-F238E27FC236}">
              <a16:creationId xmlns:a16="http://schemas.microsoft.com/office/drawing/2014/main" id="{84F16B49-443A-4F79-A877-A0E97BB28CD1}"/>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rot="5400000">
          <a:off x="15512598" y="13137419"/>
          <a:ext cx="682611" cy="1084402"/>
        </a:xfrm>
        <a:prstGeom prst="rect">
          <a:avLst/>
        </a:prstGeom>
      </xdr:spPr>
    </xdr:pic>
    <xdr:clientData/>
  </xdr:oneCellAnchor>
  <xdr:oneCellAnchor>
    <xdr:from>
      <xdr:col>0</xdr:col>
      <xdr:colOff>401175</xdr:colOff>
      <xdr:row>82</xdr:row>
      <xdr:rowOff>295335</xdr:rowOff>
    </xdr:from>
    <xdr:ext cx="1002846" cy="854108"/>
    <xdr:pic>
      <xdr:nvPicPr>
        <xdr:cNvPr id="45" name="Picture 11" descr="karfa LGA 68">
          <a:extLst>
            <a:ext uri="{FF2B5EF4-FFF2-40B4-BE49-F238E27FC236}">
              <a16:creationId xmlns:a16="http://schemas.microsoft.com/office/drawing/2014/main" id="{FD9F3B80-58C8-4B81-8343-A2E6C7666385}"/>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401175" y="13857988"/>
          <a:ext cx="1002846" cy="8541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6</xdr:col>
      <xdr:colOff>418811</xdr:colOff>
      <xdr:row>82</xdr:row>
      <xdr:rowOff>272143</xdr:rowOff>
    </xdr:from>
    <xdr:ext cx="895639" cy="829998"/>
    <xdr:pic>
      <xdr:nvPicPr>
        <xdr:cNvPr id="46" name="Picture 6" descr="dugó lábhoz ovál">
          <a:extLst>
            <a:ext uri="{FF2B5EF4-FFF2-40B4-BE49-F238E27FC236}">
              <a16:creationId xmlns:a16="http://schemas.microsoft.com/office/drawing/2014/main" id="{DA4780CD-C408-4A91-BD5B-5E1C68544D86}"/>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5077897" y="13846629"/>
          <a:ext cx="895639" cy="829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12</xdr:col>
      <xdr:colOff>658587</xdr:colOff>
      <xdr:row>84</xdr:row>
      <xdr:rowOff>184134</xdr:rowOff>
    </xdr:from>
    <xdr:ext cx="625928" cy="672995"/>
    <xdr:pic>
      <xdr:nvPicPr>
        <xdr:cNvPr id="47" name="Kép 46">
          <a:extLst>
            <a:ext uri="{FF2B5EF4-FFF2-40B4-BE49-F238E27FC236}">
              <a16:creationId xmlns:a16="http://schemas.microsoft.com/office/drawing/2014/main" id="{1220DC52-E2BC-4AA3-9CF0-140E0E7E9841}"/>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0629523" y="13844475"/>
          <a:ext cx="625928" cy="672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18</xdr:col>
      <xdr:colOff>52917</xdr:colOff>
      <xdr:row>84</xdr:row>
      <xdr:rowOff>233217</xdr:rowOff>
    </xdr:from>
    <xdr:ext cx="1484692" cy="284802"/>
    <xdr:pic>
      <xdr:nvPicPr>
        <xdr:cNvPr id="48" name="Kép 47">
          <a:extLst>
            <a:ext uri="{FF2B5EF4-FFF2-40B4-BE49-F238E27FC236}">
              <a16:creationId xmlns:a16="http://schemas.microsoft.com/office/drawing/2014/main" id="{307D0565-B712-453E-94FD-584B35280903}"/>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4000238" y="13949217"/>
          <a:ext cx="1484692" cy="284802"/>
        </a:xfrm>
        <a:prstGeom prst="rect">
          <a:avLst/>
        </a:prstGeom>
      </xdr:spPr>
    </xdr:pic>
    <xdr:clientData/>
  </xdr:oneCellAnchor>
  <xdr:twoCellAnchor>
    <xdr:from>
      <xdr:col>0</xdr:col>
      <xdr:colOff>491534</xdr:colOff>
      <xdr:row>92</xdr:row>
      <xdr:rowOff>47040</xdr:rowOff>
    </xdr:from>
    <xdr:to>
      <xdr:col>0</xdr:col>
      <xdr:colOff>931438</xdr:colOff>
      <xdr:row>95</xdr:row>
      <xdr:rowOff>90583</xdr:rowOff>
    </xdr:to>
    <xdr:pic>
      <xdr:nvPicPr>
        <xdr:cNvPr id="52" name="Picture 2" descr="CP-2 szerkezet 1080">
          <a:extLst>
            <a:ext uri="{FF2B5EF4-FFF2-40B4-BE49-F238E27FC236}">
              <a16:creationId xmlns:a16="http://schemas.microsoft.com/office/drawing/2014/main" id="{2DF8A281-9FCF-4F23-8EDA-C1DAB38255BD}"/>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0453383" y="15347621"/>
          <a:ext cx="439904" cy="5546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1084269</xdr:colOff>
      <xdr:row>92</xdr:row>
      <xdr:rowOff>56795</xdr:rowOff>
    </xdr:from>
    <xdr:to>
      <xdr:col>0</xdr:col>
      <xdr:colOff>1582171</xdr:colOff>
      <xdr:row>95</xdr:row>
      <xdr:rowOff>114565</xdr:rowOff>
    </xdr:to>
    <xdr:pic>
      <xdr:nvPicPr>
        <xdr:cNvPr id="53" name="Picture 3" descr="CP-2 szerkezet 1170">
          <a:extLst>
            <a:ext uri="{FF2B5EF4-FFF2-40B4-BE49-F238E27FC236}">
              <a16:creationId xmlns:a16="http://schemas.microsoft.com/office/drawing/2014/main" id="{35FB012D-C7A5-4F88-A300-8A72768EB28A}"/>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1046118" y="15357376"/>
          <a:ext cx="497902" cy="5689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643752</xdr:colOff>
      <xdr:row>90</xdr:row>
      <xdr:rowOff>6863</xdr:rowOff>
    </xdr:from>
    <xdr:to>
      <xdr:col>6</xdr:col>
      <xdr:colOff>1118419</xdr:colOff>
      <xdr:row>95</xdr:row>
      <xdr:rowOff>100113</xdr:rowOff>
    </xdr:to>
    <xdr:pic>
      <xdr:nvPicPr>
        <xdr:cNvPr id="54" name="Picture 4" descr="CP-2 szár + snodo + műanyag lap">
          <a:extLst>
            <a:ext uri="{FF2B5EF4-FFF2-40B4-BE49-F238E27FC236}">
              <a16:creationId xmlns:a16="http://schemas.microsoft.com/office/drawing/2014/main" id="{231E3C1A-D9FB-44C0-A7AD-E306A05B9574}"/>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14591073" y="14974720"/>
          <a:ext cx="474667" cy="746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12</xdr:col>
      <xdr:colOff>522515</xdr:colOff>
      <xdr:row>92</xdr:row>
      <xdr:rowOff>13687</xdr:rowOff>
    </xdr:from>
    <xdr:ext cx="699152" cy="610652"/>
    <xdr:pic>
      <xdr:nvPicPr>
        <xdr:cNvPr id="55" name="Kép 54">
          <a:extLst>
            <a:ext uri="{FF2B5EF4-FFF2-40B4-BE49-F238E27FC236}">
              <a16:creationId xmlns:a16="http://schemas.microsoft.com/office/drawing/2014/main" id="{E940C618-1189-454A-8910-29052AD8C1F3}"/>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522515" y="16449604"/>
          <a:ext cx="699152" cy="610652"/>
        </a:xfrm>
        <a:prstGeom prst="rect">
          <a:avLst/>
        </a:prstGeom>
      </xdr:spPr>
    </xdr:pic>
    <xdr:clientData/>
  </xdr:oneCellAnchor>
  <xdr:twoCellAnchor>
    <xdr:from>
      <xdr:col>18</xdr:col>
      <xdr:colOff>715253</xdr:colOff>
      <xdr:row>91</xdr:row>
      <xdr:rowOff>104847</xdr:rowOff>
    </xdr:from>
    <xdr:to>
      <xdr:col>18</xdr:col>
      <xdr:colOff>1143877</xdr:colOff>
      <xdr:row>94</xdr:row>
      <xdr:rowOff>127384</xdr:rowOff>
    </xdr:to>
    <xdr:pic>
      <xdr:nvPicPr>
        <xdr:cNvPr id="56" name="Picture 21" descr="csavar m6x16 tbl bru">
          <a:extLst>
            <a:ext uri="{FF2B5EF4-FFF2-40B4-BE49-F238E27FC236}">
              <a16:creationId xmlns:a16="http://schemas.microsoft.com/office/drawing/2014/main" id="{1CD46EE2-549A-4A3D-8ECF-FBB4D5D94D99}"/>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rot="5400000">
          <a:off x="5313404" y="16434482"/>
          <a:ext cx="512394" cy="4286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448166</xdr:colOff>
      <xdr:row>100</xdr:row>
      <xdr:rowOff>86741</xdr:rowOff>
    </xdr:from>
    <xdr:to>
      <xdr:col>0</xdr:col>
      <xdr:colOff>768910</xdr:colOff>
      <xdr:row>103</xdr:row>
      <xdr:rowOff>98188</xdr:rowOff>
    </xdr:to>
    <xdr:pic>
      <xdr:nvPicPr>
        <xdr:cNvPr id="57" name="Picture 27" descr="csavar truc 4,5x16 tsp bru">
          <a:extLst>
            <a:ext uri="{FF2B5EF4-FFF2-40B4-BE49-F238E27FC236}">
              <a16:creationId xmlns:a16="http://schemas.microsoft.com/office/drawing/2014/main" id="{32746464-9D3F-49E2-8460-936C6F912CC9}"/>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rot="5400000">
          <a:off x="9782595" y="1836430"/>
          <a:ext cx="735016" cy="320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983072</xdr:colOff>
      <xdr:row>100</xdr:row>
      <xdr:rowOff>72284</xdr:rowOff>
    </xdr:from>
    <xdr:to>
      <xdr:col>0</xdr:col>
      <xdr:colOff>1370491</xdr:colOff>
      <xdr:row>103</xdr:row>
      <xdr:rowOff>122322</xdr:rowOff>
    </xdr:to>
    <xdr:pic>
      <xdr:nvPicPr>
        <xdr:cNvPr id="58" name="Picture 28" descr="csavar truc 6x16 tbl bru">
          <a:extLst>
            <a:ext uri="{FF2B5EF4-FFF2-40B4-BE49-F238E27FC236}">
              <a16:creationId xmlns:a16="http://schemas.microsoft.com/office/drawing/2014/main" id="{B0BC3229-66B4-46DF-B503-09647300A6A3}"/>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rot="5400000">
          <a:off x="10331543" y="1807931"/>
          <a:ext cx="773607" cy="3874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147666</xdr:colOff>
      <xdr:row>100</xdr:row>
      <xdr:rowOff>81641</xdr:rowOff>
    </xdr:from>
    <xdr:to>
      <xdr:col>6</xdr:col>
      <xdr:colOff>1521148</xdr:colOff>
      <xdr:row>101</xdr:row>
      <xdr:rowOff>107717</xdr:rowOff>
    </xdr:to>
    <xdr:pic>
      <xdr:nvPicPr>
        <xdr:cNvPr id="60" name="Kép 59">
          <a:extLst>
            <a:ext uri="{FF2B5EF4-FFF2-40B4-BE49-F238E27FC236}">
              <a16:creationId xmlns:a16="http://schemas.microsoft.com/office/drawing/2014/main" id="{5F7B6163-0ABA-4612-9F26-35DBA1F1CB1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flipV="1">
          <a:off x="147666" y="17852570"/>
          <a:ext cx="1373482" cy="189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12</xdr:col>
      <xdr:colOff>613387</xdr:colOff>
      <xdr:row>98</xdr:row>
      <xdr:rowOff>0</xdr:rowOff>
    </xdr:from>
    <xdr:ext cx="630904" cy="803083"/>
    <xdr:pic>
      <xdr:nvPicPr>
        <xdr:cNvPr id="61" name="Kép 60">
          <a:extLst>
            <a:ext uri="{FF2B5EF4-FFF2-40B4-BE49-F238E27FC236}">
              <a16:creationId xmlns:a16="http://schemas.microsoft.com/office/drawing/2014/main" id="{0FF3B627-4D06-4775-9ED1-D0FC200064C8}"/>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5588631" y="18333436"/>
          <a:ext cx="630904" cy="803083"/>
        </a:xfrm>
        <a:prstGeom prst="rect">
          <a:avLst/>
        </a:prstGeom>
      </xdr:spPr>
    </xdr:pic>
    <xdr:clientData/>
  </xdr:oneCellAnchor>
  <xdr:twoCellAnchor>
    <xdr:from>
      <xdr:col>18</xdr:col>
      <xdr:colOff>283200</xdr:colOff>
      <xdr:row>101</xdr:row>
      <xdr:rowOff>53758</xdr:rowOff>
    </xdr:from>
    <xdr:to>
      <xdr:col>18</xdr:col>
      <xdr:colOff>730250</xdr:colOff>
      <xdr:row>103</xdr:row>
      <xdr:rowOff>132423</xdr:rowOff>
    </xdr:to>
    <xdr:pic>
      <xdr:nvPicPr>
        <xdr:cNvPr id="62" name="Picture 21" descr="hosszú csavar">
          <a:extLst>
            <a:ext uri="{FF2B5EF4-FFF2-40B4-BE49-F238E27FC236}">
              <a16:creationId xmlns:a16="http://schemas.microsoft.com/office/drawing/2014/main" id="{B04BB26E-6A42-4CFE-A405-87BA14180F62}"/>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9596533" y="17939591"/>
          <a:ext cx="447050" cy="396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18</xdr:col>
      <xdr:colOff>1053548</xdr:colOff>
      <xdr:row>101</xdr:row>
      <xdr:rowOff>52206</xdr:rowOff>
    </xdr:from>
    <xdr:to>
      <xdr:col>18</xdr:col>
      <xdr:colOff>1552592</xdr:colOff>
      <xdr:row>103</xdr:row>
      <xdr:rowOff>137584</xdr:rowOff>
    </xdr:to>
    <xdr:pic>
      <xdr:nvPicPr>
        <xdr:cNvPr id="63" name="Picture 8" descr="rövid csavar CP2">
          <a:extLst>
            <a:ext uri="{FF2B5EF4-FFF2-40B4-BE49-F238E27FC236}">
              <a16:creationId xmlns:a16="http://schemas.microsoft.com/office/drawing/2014/main" id="{36C5874A-CE91-4380-B10D-D3DDC854D7EE}"/>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10366881" y="17938039"/>
          <a:ext cx="499044" cy="4028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12</xdr:col>
      <xdr:colOff>238540</xdr:colOff>
      <xdr:row>105</xdr:row>
      <xdr:rowOff>249898</xdr:rowOff>
    </xdr:from>
    <xdr:ext cx="1149390" cy="775328"/>
    <xdr:pic>
      <xdr:nvPicPr>
        <xdr:cNvPr id="69" name="Kép 68" descr="image/TO6HCKzoR1icLtT66kcP7w">
          <a:extLst>
            <a:ext uri="{FF2B5EF4-FFF2-40B4-BE49-F238E27FC236}">
              <a16:creationId xmlns:a16="http://schemas.microsoft.com/office/drawing/2014/main" id="{935A420F-E145-465A-B570-9EE0DC3594C4}"/>
            </a:ext>
          </a:extLst>
        </xdr:cNvPr>
        <xdr:cNvPicPr>
          <a:picLocks noChangeAspect="1" noChangeArrowheads="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l="2606" t="6077" r="3016" b="3567"/>
        <a:stretch/>
      </xdr:blipFill>
      <xdr:spPr bwMode="auto">
        <a:xfrm>
          <a:off x="14185861" y="18905291"/>
          <a:ext cx="1149390" cy="77532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18</xdr:col>
      <xdr:colOff>581558</xdr:colOff>
      <xdr:row>105</xdr:row>
      <xdr:rowOff>258536</xdr:rowOff>
    </xdr:from>
    <xdr:ext cx="670181" cy="793845"/>
    <xdr:pic>
      <xdr:nvPicPr>
        <xdr:cNvPr id="70" name="Kép 69">
          <a:extLst>
            <a:ext uri="{FF2B5EF4-FFF2-40B4-BE49-F238E27FC236}">
              <a16:creationId xmlns:a16="http://schemas.microsoft.com/office/drawing/2014/main" id="{0A7F4F2F-A57B-4691-A19A-B100D91A7F98}"/>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581558" y="20233822"/>
          <a:ext cx="670181" cy="793845"/>
        </a:xfrm>
        <a:prstGeom prst="rect">
          <a:avLst/>
        </a:prstGeom>
      </xdr:spPr>
    </xdr:pic>
    <xdr:clientData/>
  </xdr:oneCellAnchor>
  <xdr:oneCellAnchor>
    <xdr:from>
      <xdr:col>0</xdr:col>
      <xdr:colOff>645952</xdr:colOff>
      <xdr:row>115</xdr:row>
      <xdr:rowOff>25703</xdr:rowOff>
    </xdr:from>
    <xdr:ext cx="605904" cy="791042"/>
    <xdr:pic>
      <xdr:nvPicPr>
        <xdr:cNvPr id="72" name="Kép 71">
          <a:extLst>
            <a:ext uri="{FF2B5EF4-FFF2-40B4-BE49-F238E27FC236}">
              <a16:creationId xmlns:a16="http://schemas.microsoft.com/office/drawing/2014/main" id="{F4BDA93D-CAFD-45CB-828B-3B02626EAD36}"/>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9939631" y="20273132"/>
          <a:ext cx="605904" cy="791042"/>
        </a:xfrm>
        <a:prstGeom prst="rect">
          <a:avLst/>
        </a:prstGeom>
      </xdr:spPr>
    </xdr:pic>
    <xdr:clientData/>
  </xdr:oneCellAnchor>
  <xdr:oneCellAnchor>
    <xdr:from>
      <xdr:col>6</xdr:col>
      <xdr:colOff>611137</xdr:colOff>
      <xdr:row>115</xdr:row>
      <xdr:rowOff>25031</xdr:rowOff>
    </xdr:from>
    <xdr:ext cx="545471" cy="746876"/>
    <xdr:pic>
      <xdr:nvPicPr>
        <xdr:cNvPr id="73" name="Kép 72">
          <a:extLst>
            <a:ext uri="{FF2B5EF4-FFF2-40B4-BE49-F238E27FC236}">
              <a16:creationId xmlns:a16="http://schemas.microsoft.com/office/drawing/2014/main" id="{A8703CCB-E04C-4B73-B6FE-D52E488053EC}"/>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4558458" y="20272460"/>
          <a:ext cx="545471" cy="746876"/>
        </a:xfrm>
        <a:prstGeom prst="rect">
          <a:avLst/>
        </a:prstGeom>
      </xdr:spPr>
    </xdr:pic>
    <xdr:clientData/>
  </xdr:oneCellAnchor>
  <xdr:oneCellAnchor>
    <xdr:from>
      <xdr:col>0</xdr:col>
      <xdr:colOff>652675</xdr:colOff>
      <xdr:row>106</xdr:row>
      <xdr:rowOff>4616</xdr:rowOff>
    </xdr:from>
    <xdr:ext cx="544754" cy="732608"/>
    <xdr:pic>
      <xdr:nvPicPr>
        <xdr:cNvPr id="66" name="Kép 65">
          <a:extLst>
            <a:ext uri="{FF2B5EF4-FFF2-40B4-BE49-F238E27FC236}">
              <a16:creationId xmlns:a16="http://schemas.microsoft.com/office/drawing/2014/main" id="{73665DF6-3262-467A-A03D-C49E031F700C}"/>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5289445" y="15954375"/>
          <a:ext cx="544754" cy="732608"/>
        </a:xfrm>
        <a:prstGeom prst="rect">
          <a:avLst/>
        </a:prstGeom>
      </xdr:spPr>
    </xdr:pic>
    <xdr:clientData/>
  </xdr:oneCellAnchor>
  <xdr:oneCellAnchor>
    <xdr:from>
      <xdr:col>6</xdr:col>
      <xdr:colOff>247615</xdr:colOff>
      <xdr:row>107</xdr:row>
      <xdr:rowOff>47625</xdr:rowOff>
    </xdr:from>
    <xdr:ext cx="1113184" cy="636105"/>
    <xdr:pic>
      <xdr:nvPicPr>
        <xdr:cNvPr id="67" name="Kép 66">
          <a:extLst>
            <a:ext uri="{FF2B5EF4-FFF2-40B4-BE49-F238E27FC236}">
              <a16:creationId xmlns:a16="http://schemas.microsoft.com/office/drawing/2014/main" id="{422D42BF-DD97-4B62-938C-A4C71DDB6C20}"/>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4886290" y="16002000"/>
          <a:ext cx="1113184" cy="636105"/>
        </a:xfrm>
        <a:prstGeom prst="rect">
          <a:avLst/>
        </a:prstGeom>
      </xdr:spPr>
    </xdr:pic>
    <xdr:clientData/>
  </xdr:oneCellAnchor>
  <xdr:twoCellAnchor editAs="oneCell">
    <xdr:from>
      <xdr:col>6</xdr:col>
      <xdr:colOff>24764</xdr:colOff>
      <xdr:row>28</xdr:row>
      <xdr:rowOff>285750</xdr:rowOff>
    </xdr:from>
    <xdr:to>
      <xdr:col>6</xdr:col>
      <xdr:colOff>1674495</xdr:colOff>
      <xdr:row>31</xdr:row>
      <xdr:rowOff>167640</xdr:rowOff>
    </xdr:to>
    <xdr:pic>
      <xdr:nvPicPr>
        <xdr:cNvPr id="8" name="Kép 7">
          <a:extLst>
            <a:ext uri="{FF2B5EF4-FFF2-40B4-BE49-F238E27FC236}">
              <a16:creationId xmlns:a16="http://schemas.microsoft.com/office/drawing/2014/main" id="{28D62700-0FD8-3091-9533-9E4363B1C0C4}"/>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l="15952" t="79936" r="11883" b="8980"/>
        <a:stretch/>
      </xdr:blipFill>
      <xdr:spPr>
        <a:xfrm>
          <a:off x="4663439" y="4933950"/>
          <a:ext cx="1649731" cy="386715"/>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hyperlink" Target="https://antares.hu/adat/Medley.pdf" TargetMode="External"/><Relationship Id="rId7" Type="http://schemas.openxmlformats.org/officeDocument/2006/relationships/comments" Target="../comments1.xml"/><Relationship Id="rId2" Type="http://schemas.openxmlformats.org/officeDocument/2006/relationships/hyperlink" Target="https://antares.hu/adat/BERTA.pdf" TargetMode="External"/><Relationship Id="rId1" Type="http://schemas.openxmlformats.org/officeDocument/2006/relationships/hyperlink" Target="https://antares.hu/adat/ERA.pdf" TargetMode="External"/><Relationship Id="rId6" Type="http://schemas.openxmlformats.org/officeDocument/2006/relationships/vmlDrawing" Target="../drawings/vmlDrawing1.vml"/><Relationship Id="rId5" Type="http://schemas.openxmlformats.org/officeDocument/2006/relationships/printerSettings" Target="../printerSettings/printerSettings4.bin"/><Relationship Id="rId4" Type="http://schemas.openxmlformats.org/officeDocument/2006/relationships/hyperlink" Target="https://antares.hu/adat/Synergy.pdf"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5.bin"/><Relationship Id="rId1" Type="http://schemas.openxmlformats.org/officeDocument/2006/relationships/hyperlink" Target="https://antares.hu/karpitok/"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6.xml"/><Relationship Id="rId1" Type="http://schemas.openxmlformats.org/officeDocument/2006/relationships/printerSettings" Target="../printerSettings/printerSettings8.bin"/><Relationship Id="rId4" Type="http://schemas.openxmlformats.org/officeDocument/2006/relationships/comments" Target="../comments2.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B23"/>
  <sheetViews>
    <sheetView tabSelected="1" zoomScale="81" zoomScaleNormal="100" workbookViewId="0">
      <pane ySplit="1" topLeftCell="A2" activePane="bottomLeft" state="frozen"/>
      <selection pane="bottomLeft"/>
    </sheetView>
  </sheetViews>
  <sheetFormatPr defaultRowHeight="15" x14ac:dyDescent="0.25"/>
  <cols>
    <col min="1" max="2" width="56.5703125" customWidth="1"/>
  </cols>
  <sheetData>
    <row r="1" spans="1:2" ht="92.25" x14ac:dyDescent="0.25">
      <c r="A1" s="79">
        <v>0</v>
      </c>
      <c r="B1" s="80" t="s">
        <v>598</v>
      </c>
    </row>
    <row r="2" spans="1:2" ht="36" x14ac:dyDescent="0.25">
      <c r="A2" s="523" t="s">
        <v>2120</v>
      </c>
      <c r="B2" s="523"/>
    </row>
    <row r="3" spans="1:2" ht="18.75" x14ac:dyDescent="0.25">
      <c r="A3" s="522" t="s">
        <v>1500</v>
      </c>
      <c r="B3" s="522"/>
    </row>
    <row r="4" spans="1:2" ht="40.35" customHeight="1" x14ac:dyDescent="0.25">
      <c r="A4" s="519" t="s">
        <v>1626</v>
      </c>
      <c r="B4" s="520"/>
    </row>
    <row r="5" spans="1:2" ht="48.75" customHeight="1" x14ac:dyDescent="0.25">
      <c r="A5" s="519" t="s">
        <v>1053</v>
      </c>
      <c r="B5" s="520"/>
    </row>
    <row r="6" spans="1:2" ht="67.5" customHeight="1" x14ac:dyDescent="0.25">
      <c r="A6" s="520" t="s">
        <v>1054</v>
      </c>
      <c r="B6" s="520"/>
    </row>
    <row r="7" spans="1:2" ht="54" customHeight="1" x14ac:dyDescent="0.25">
      <c r="A7" s="520" t="s">
        <v>1055</v>
      </c>
      <c r="B7" s="520"/>
    </row>
    <row r="8" spans="1:2" ht="103.5" customHeight="1" x14ac:dyDescent="0.25">
      <c r="A8" s="520" t="s">
        <v>1128</v>
      </c>
      <c r="B8" s="520"/>
    </row>
    <row r="9" spans="1:2" ht="51" customHeight="1" x14ac:dyDescent="0.25">
      <c r="A9" s="520" t="s">
        <v>1056</v>
      </c>
      <c r="B9" s="520"/>
    </row>
    <row r="10" spans="1:2" ht="52.5" customHeight="1" x14ac:dyDescent="0.25">
      <c r="A10" s="520" t="s">
        <v>722</v>
      </c>
      <c r="B10" s="520"/>
    </row>
    <row r="11" spans="1:2" ht="40.35" customHeight="1" x14ac:dyDescent="0.25">
      <c r="A11" s="520" t="s">
        <v>723</v>
      </c>
      <c r="B11" s="520"/>
    </row>
    <row r="12" spans="1:2" ht="19.899999999999999" customHeight="1" x14ac:dyDescent="0.25">
      <c r="A12" s="521" t="s">
        <v>601</v>
      </c>
      <c r="B12" s="521"/>
    </row>
    <row r="13" spans="1:2" ht="53.25" customHeight="1" x14ac:dyDescent="0.25">
      <c r="A13" s="520" t="s">
        <v>724</v>
      </c>
      <c r="B13" s="520"/>
    </row>
    <row r="14" spans="1:2" ht="68.25" customHeight="1" x14ac:dyDescent="0.25">
      <c r="A14" s="520" t="s">
        <v>1057</v>
      </c>
      <c r="B14" s="520"/>
    </row>
    <row r="15" spans="1:2" ht="24" customHeight="1" x14ac:dyDescent="0.25">
      <c r="A15" s="521" t="s">
        <v>602</v>
      </c>
      <c r="B15" s="521"/>
    </row>
    <row r="16" spans="1:2" ht="90.75" customHeight="1" x14ac:dyDescent="0.25">
      <c r="A16" s="520" t="s">
        <v>1129</v>
      </c>
      <c r="B16" s="520"/>
    </row>
    <row r="17" spans="1:2" ht="60" customHeight="1" x14ac:dyDescent="0.25">
      <c r="A17" s="520" t="s">
        <v>2072</v>
      </c>
      <c r="B17" s="520"/>
    </row>
    <row r="18" spans="1:2" ht="73.900000000000006" customHeight="1" x14ac:dyDescent="0.25">
      <c r="A18" s="520" t="s">
        <v>2071</v>
      </c>
      <c r="B18" s="520"/>
    </row>
    <row r="19" spans="1:2" ht="99.75" customHeight="1" x14ac:dyDescent="0.25">
      <c r="A19" s="520" t="s">
        <v>725</v>
      </c>
      <c r="B19" s="520"/>
    </row>
    <row r="20" spans="1:2" ht="73.900000000000006" customHeight="1" x14ac:dyDescent="0.25">
      <c r="A20" s="519" t="s">
        <v>1058</v>
      </c>
      <c r="B20" s="520"/>
    </row>
    <row r="21" spans="1:2" ht="288" customHeight="1" x14ac:dyDescent="0.25">
      <c r="A21" s="520" t="s">
        <v>2027</v>
      </c>
      <c r="B21" s="520"/>
    </row>
    <row r="22" spans="1:2" ht="71.25" customHeight="1" x14ac:dyDescent="0.25">
      <c r="A22" s="520" t="s">
        <v>603</v>
      </c>
      <c r="B22" s="520"/>
    </row>
    <row r="23" spans="1:2" ht="40.35" customHeight="1" x14ac:dyDescent="0.25">
      <c r="A23" s="519" t="s">
        <v>721</v>
      </c>
      <c r="B23" s="519"/>
    </row>
  </sheetData>
  <mergeCells count="22">
    <mergeCell ref="A3:B3"/>
    <mergeCell ref="A4:B4"/>
    <mergeCell ref="A5:B5"/>
    <mergeCell ref="A6:B6"/>
    <mergeCell ref="A2:B2"/>
    <mergeCell ref="A7:B7"/>
    <mergeCell ref="A8:B8"/>
    <mergeCell ref="A9:B9"/>
    <mergeCell ref="A10:B10"/>
    <mergeCell ref="A11:B11"/>
    <mergeCell ref="A12:B12"/>
    <mergeCell ref="A13:B13"/>
    <mergeCell ref="A14:B14"/>
    <mergeCell ref="A15:B15"/>
    <mergeCell ref="A16:B16"/>
    <mergeCell ref="A23:B23"/>
    <mergeCell ref="A17:B17"/>
    <mergeCell ref="A18:B18"/>
    <mergeCell ref="A19:B19"/>
    <mergeCell ref="A20:B20"/>
    <mergeCell ref="A22:B22"/>
    <mergeCell ref="A21:B21"/>
  </mergeCells>
  <printOptions horizontalCentered="1" verticalCentered="1"/>
  <pageMargins left="0.19685039370078741" right="0.19685039370078741" top="0.19685039370078741" bottom="0.19685039370078741" header="0.31496062992125984" footer="0.31496062992125984"/>
  <pageSetup paperSize="9" scale="8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B42"/>
  <sheetViews>
    <sheetView zoomScaleNormal="100" workbookViewId="0">
      <selection sqref="A1:B1"/>
    </sheetView>
  </sheetViews>
  <sheetFormatPr defaultColWidth="8.7109375" defaultRowHeight="14.25" x14ac:dyDescent="0.2"/>
  <cols>
    <col min="1" max="1" width="13.85546875" style="182" customWidth="1"/>
    <col min="2" max="2" width="89.28515625" style="181" customWidth="1"/>
    <col min="3" max="16384" width="8.7109375" style="181"/>
  </cols>
  <sheetData>
    <row r="1" spans="1:2" ht="25.9" customHeight="1" x14ac:dyDescent="0.2">
      <c r="A1" s="524" t="s">
        <v>1003</v>
      </c>
      <c r="B1" s="524"/>
    </row>
    <row r="2" spans="1:2" x14ac:dyDescent="0.2">
      <c r="A2" s="471">
        <v>45439</v>
      </c>
      <c r="B2" s="181" t="s">
        <v>1775</v>
      </c>
    </row>
    <row r="3" spans="1:2" x14ac:dyDescent="0.2">
      <c r="A3" s="471">
        <v>45468</v>
      </c>
      <c r="B3" s="181" t="s">
        <v>1846</v>
      </c>
    </row>
    <row r="4" spans="1:2" x14ac:dyDescent="0.2">
      <c r="A4" s="471">
        <v>45471</v>
      </c>
      <c r="B4" s="181" t="s">
        <v>1853</v>
      </c>
    </row>
    <row r="5" spans="1:2" x14ac:dyDescent="0.2">
      <c r="A5" s="471">
        <v>45482</v>
      </c>
      <c r="B5" s="181" t="s">
        <v>1857</v>
      </c>
    </row>
    <row r="6" spans="1:2" x14ac:dyDescent="0.2">
      <c r="A6" s="471">
        <v>45505</v>
      </c>
      <c r="B6" s="181" t="s">
        <v>1885</v>
      </c>
    </row>
    <row r="7" spans="1:2" x14ac:dyDescent="0.2">
      <c r="A7" s="471">
        <v>45555</v>
      </c>
      <c r="B7" s="181" t="s">
        <v>1896</v>
      </c>
    </row>
    <row r="8" spans="1:2" x14ac:dyDescent="0.2">
      <c r="A8" s="471">
        <v>45635</v>
      </c>
      <c r="B8" s="181" t="s">
        <v>1913</v>
      </c>
    </row>
    <row r="9" spans="1:2" x14ac:dyDescent="0.2">
      <c r="A9" s="471">
        <v>45645</v>
      </c>
      <c r="B9" s="489" t="s">
        <v>1915</v>
      </c>
    </row>
    <row r="10" spans="1:2" x14ac:dyDescent="0.2">
      <c r="A10" s="471">
        <v>45645</v>
      </c>
      <c r="B10" s="181" t="s">
        <v>1916</v>
      </c>
    </row>
    <row r="11" spans="1:2" x14ac:dyDescent="0.2">
      <c r="A11" s="471">
        <v>45667</v>
      </c>
      <c r="B11" s="181" t="s">
        <v>1921</v>
      </c>
    </row>
    <row r="12" spans="1:2" x14ac:dyDescent="0.2">
      <c r="A12" s="471">
        <v>45669</v>
      </c>
      <c r="B12" s="181" t="s">
        <v>1924</v>
      </c>
    </row>
    <row r="13" spans="1:2" x14ac:dyDescent="0.2">
      <c r="A13" s="471">
        <v>45723</v>
      </c>
      <c r="B13" s="181" t="s">
        <v>1937</v>
      </c>
    </row>
    <row r="14" spans="1:2" x14ac:dyDescent="0.2">
      <c r="A14" s="471">
        <v>45723</v>
      </c>
      <c r="B14" s="181" t="s">
        <v>1938</v>
      </c>
    </row>
    <row r="15" spans="1:2" x14ac:dyDescent="0.2">
      <c r="A15" s="471">
        <v>45749</v>
      </c>
      <c r="B15" s="181" t="s">
        <v>1957</v>
      </c>
    </row>
    <row r="16" spans="1:2" x14ac:dyDescent="0.2">
      <c r="A16" s="471">
        <v>45810</v>
      </c>
      <c r="B16" s="181" t="s">
        <v>1981</v>
      </c>
    </row>
    <row r="17" spans="1:2" x14ac:dyDescent="0.2">
      <c r="A17" s="471">
        <v>45861</v>
      </c>
      <c r="B17" s="181" t="s">
        <v>1990</v>
      </c>
    </row>
    <row r="18" spans="1:2" x14ac:dyDescent="0.2">
      <c r="A18" s="471">
        <v>45876</v>
      </c>
      <c r="B18" s="181" t="s">
        <v>1992</v>
      </c>
    </row>
    <row r="19" spans="1:2" x14ac:dyDescent="0.2">
      <c r="A19" s="471">
        <v>45876</v>
      </c>
      <c r="B19" s="181" t="s">
        <v>1995</v>
      </c>
    </row>
    <row r="20" spans="1:2" x14ac:dyDescent="0.2">
      <c r="A20" s="471">
        <v>45877</v>
      </c>
      <c r="B20" s="181" t="s">
        <v>1998</v>
      </c>
    </row>
    <row r="21" spans="1:2" x14ac:dyDescent="0.2">
      <c r="A21" s="471">
        <v>45938</v>
      </c>
      <c r="B21" s="181" t="s">
        <v>2006</v>
      </c>
    </row>
    <row r="22" spans="1:2" x14ac:dyDescent="0.2">
      <c r="A22" s="182" t="s">
        <v>2007</v>
      </c>
      <c r="B22" s="181" t="s">
        <v>2008</v>
      </c>
    </row>
    <row r="23" spans="1:2" x14ac:dyDescent="0.2">
      <c r="A23" s="471">
        <v>45939</v>
      </c>
      <c r="B23" s="181" t="s">
        <v>2013</v>
      </c>
    </row>
    <row r="24" spans="1:2" x14ac:dyDescent="0.2">
      <c r="A24" s="471">
        <v>45939</v>
      </c>
      <c r="B24" s="181" t="s">
        <v>2026</v>
      </c>
    </row>
    <row r="25" spans="1:2" x14ac:dyDescent="0.2">
      <c r="A25" s="471">
        <v>45974</v>
      </c>
      <c r="B25" s="181" t="s">
        <v>2029</v>
      </c>
    </row>
    <row r="26" spans="1:2" x14ac:dyDescent="0.2">
      <c r="A26" s="471">
        <v>45974</v>
      </c>
      <c r="B26" s="181" t="s">
        <v>2030</v>
      </c>
    </row>
    <row r="27" spans="1:2" x14ac:dyDescent="0.2">
      <c r="A27" s="471">
        <v>45995</v>
      </c>
      <c r="B27" s="181" t="s">
        <v>2055</v>
      </c>
    </row>
    <row r="28" spans="1:2" x14ac:dyDescent="0.2">
      <c r="A28" s="471">
        <v>45999</v>
      </c>
      <c r="B28" s="181" t="s">
        <v>2057</v>
      </c>
    </row>
    <row r="29" spans="1:2" x14ac:dyDescent="0.2">
      <c r="A29" s="471">
        <v>46009</v>
      </c>
      <c r="B29" s="181" t="s">
        <v>2059</v>
      </c>
    </row>
    <row r="30" spans="1:2" x14ac:dyDescent="0.2">
      <c r="A30" s="471">
        <v>46009</v>
      </c>
      <c r="B30" s="181" t="s">
        <v>2060</v>
      </c>
    </row>
    <row r="31" spans="1:2" x14ac:dyDescent="0.2">
      <c r="A31" s="471">
        <v>46029</v>
      </c>
      <c r="B31" s="181" t="s">
        <v>2073</v>
      </c>
    </row>
    <row r="32" spans="1:2" x14ac:dyDescent="0.2">
      <c r="A32" s="471">
        <v>46030</v>
      </c>
      <c r="B32" s="181" t="s">
        <v>2076</v>
      </c>
    </row>
    <row r="33" spans="1:2" x14ac:dyDescent="0.2">
      <c r="A33" s="471">
        <v>46052</v>
      </c>
      <c r="B33" s="181" t="s">
        <v>2078</v>
      </c>
    </row>
    <row r="34" spans="1:2" x14ac:dyDescent="0.2">
      <c r="A34" s="471">
        <v>46058</v>
      </c>
      <c r="B34" s="181" t="s">
        <v>2081</v>
      </c>
    </row>
    <row r="35" spans="1:2" x14ac:dyDescent="0.2">
      <c r="A35" s="471">
        <v>46073</v>
      </c>
      <c r="B35" s="181" t="s">
        <v>2089</v>
      </c>
    </row>
    <row r="36" spans="1:2" x14ac:dyDescent="0.2">
      <c r="A36" s="471">
        <v>46073</v>
      </c>
      <c r="B36" s="181" t="s">
        <v>2098</v>
      </c>
    </row>
    <row r="37" spans="1:2" x14ac:dyDescent="0.2">
      <c r="A37" s="471">
        <v>46098</v>
      </c>
      <c r="B37" s="181" t="s">
        <v>2101</v>
      </c>
    </row>
    <row r="38" spans="1:2" x14ac:dyDescent="0.2">
      <c r="A38" s="471">
        <v>46104</v>
      </c>
      <c r="B38" s="181" t="s">
        <v>2111</v>
      </c>
    </row>
    <row r="39" spans="1:2" x14ac:dyDescent="0.2">
      <c r="A39" s="471">
        <v>46104</v>
      </c>
      <c r="B39" s="181" t="s">
        <v>2112</v>
      </c>
    </row>
    <row r="40" spans="1:2" x14ac:dyDescent="0.2">
      <c r="A40" s="471">
        <v>46104</v>
      </c>
      <c r="B40" s="181" t="s">
        <v>2113</v>
      </c>
    </row>
    <row r="41" spans="1:2" x14ac:dyDescent="0.2">
      <c r="A41" s="471">
        <v>46107</v>
      </c>
      <c r="B41" s="181" t="s">
        <v>2118</v>
      </c>
    </row>
    <row r="42" spans="1:2" x14ac:dyDescent="0.2">
      <c r="A42" s="471">
        <v>46107</v>
      </c>
      <c r="B42" s="181" t="s">
        <v>2119</v>
      </c>
    </row>
  </sheetData>
  <mergeCells count="1">
    <mergeCell ref="A1:B1"/>
  </mergeCells>
  <phoneticPr fontId="57" type="noConversion"/>
  <printOptions horizontalCentered="1" verticalCentered="1"/>
  <pageMargins left="0.70866141732283472" right="0.70866141732283472" top="0.74803149606299213" bottom="0.74803149606299213" header="0.31496062992125984" footer="0.31496062992125984"/>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397"/>
  <sheetViews>
    <sheetView zoomScale="85" zoomScaleNormal="85" workbookViewId="0">
      <pane ySplit="1" topLeftCell="A2" activePane="bottomLeft" state="frozen"/>
      <selection activeCell="B1" sqref="B1"/>
      <selection pane="bottomLeft" sqref="A1:O1"/>
    </sheetView>
  </sheetViews>
  <sheetFormatPr defaultColWidth="8.7109375" defaultRowHeight="15" x14ac:dyDescent="0.25"/>
  <cols>
    <col min="1" max="1" width="30" style="85" bestFit="1" customWidth="1"/>
    <col min="2" max="2" width="1.7109375" style="84" customWidth="1"/>
    <col min="3" max="3" width="30" style="85" bestFit="1" customWidth="1"/>
    <col min="4" max="4" width="1.7109375" style="84" customWidth="1"/>
    <col min="5" max="5" width="30" style="85" bestFit="1" customWidth="1"/>
    <col min="6" max="6" width="1.7109375" style="84" customWidth="1"/>
    <col min="7" max="7" width="30" style="85" bestFit="1" customWidth="1"/>
    <col min="8" max="8" width="1.7109375" style="84" customWidth="1"/>
    <col min="9" max="9" width="30" style="85" bestFit="1" customWidth="1"/>
    <col min="10" max="10" width="1.7109375" style="84" customWidth="1"/>
    <col min="11" max="11" width="30" style="85" bestFit="1" customWidth="1"/>
    <col min="12" max="12" width="1.7109375" style="84" customWidth="1"/>
    <col min="13" max="13" width="30" style="85" bestFit="1" customWidth="1"/>
    <col min="14" max="14" width="1.7109375" style="84" customWidth="1"/>
    <col min="15" max="15" width="29.7109375" style="85" customWidth="1"/>
    <col min="16" max="16" width="1.7109375" style="84" customWidth="1"/>
  </cols>
  <sheetData>
    <row r="1" spans="1:15" s="174" customFormat="1" ht="27.75" customHeight="1" x14ac:dyDescent="0.2">
      <c r="A1" s="525" t="s">
        <v>1387</v>
      </c>
      <c r="B1" s="525"/>
      <c r="C1" s="525"/>
      <c r="D1" s="525"/>
      <c r="E1" s="525"/>
      <c r="F1" s="525"/>
      <c r="G1" s="525"/>
      <c r="H1" s="525"/>
      <c r="I1" s="525"/>
      <c r="J1" s="525"/>
      <c r="K1" s="525"/>
      <c r="L1" s="525"/>
      <c r="M1" s="525"/>
      <c r="N1" s="525"/>
      <c r="O1" s="525"/>
    </row>
    <row r="2" spans="1:15" s="174" customFormat="1" x14ac:dyDescent="0.25">
      <c r="A2" s="252" t="s">
        <v>1225</v>
      </c>
      <c r="B2" s="253"/>
      <c r="C2" s="252" t="s">
        <v>1162</v>
      </c>
      <c r="D2" s="248"/>
      <c r="E2" s="252" t="s">
        <v>80</v>
      </c>
      <c r="F2" s="248"/>
      <c r="G2" s="252" t="s">
        <v>1239</v>
      </c>
      <c r="H2" s="248"/>
      <c r="I2" s="252" t="s">
        <v>52</v>
      </c>
      <c r="J2" s="250"/>
      <c r="K2" s="275" t="s">
        <v>1879</v>
      </c>
      <c r="L2" s="248"/>
      <c r="M2" s="275" t="s">
        <v>1530</v>
      </c>
      <c r="N2" s="248"/>
      <c r="O2" s="252" t="s">
        <v>212</v>
      </c>
    </row>
    <row r="3" spans="1:15" s="174" customFormat="1" x14ac:dyDescent="0.25">
      <c r="A3" s="252" t="s">
        <v>1230</v>
      </c>
      <c r="B3" s="248"/>
      <c r="C3" s="252" t="s">
        <v>243</v>
      </c>
      <c r="D3" s="248"/>
      <c r="E3" s="252" t="s">
        <v>1238</v>
      </c>
      <c r="F3" s="248"/>
      <c r="G3" s="252" t="s">
        <v>1243</v>
      </c>
      <c r="H3" s="248"/>
      <c r="I3" s="252" t="s">
        <v>1847</v>
      </c>
      <c r="J3" s="248"/>
      <c r="K3" s="252" t="s">
        <v>1637</v>
      </c>
      <c r="L3" s="248"/>
      <c r="M3" s="275" t="s">
        <v>2090</v>
      </c>
      <c r="N3" s="248"/>
      <c r="O3" s="252" t="s">
        <v>1262</v>
      </c>
    </row>
    <row r="4" spans="1:15" s="174" customFormat="1" x14ac:dyDescent="0.25">
      <c r="A4" s="252" t="s">
        <v>229</v>
      </c>
      <c r="B4" s="248"/>
      <c r="C4" s="252" t="s">
        <v>240</v>
      </c>
      <c r="D4" s="248"/>
      <c r="E4" s="275" t="s">
        <v>1516</v>
      </c>
      <c r="F4" s="248"/>
      <c r="G4" s="275" t="s">
        <v>1854</v>
      </c>
      <c r="H4" s="248"/>
      <c r="I4" s="252" t="s">
        <v>1848</v>
      </c>
      <c r="J4" s="248"/>
      <c r="K4" s="252" t="s">
        <v>1863</v>
      </c>
      <c r="L4" s="248"/>
      <c r="M4" s="252" t="s">
        <v>1253</v>
      </c>
      <c r="N4" s="248"/>
      <c r="O4" s="252" t="s">
        <v>302</v>
      </c>
    </row>
    <row r="5" spans="1:15" s="174" customFormat="1" x14ac:dyDescent="0.25">
      <c r="A5" s="252" t="s">
        <v>228</v>
      </c>
      <c r="B5" s="248"/>
      <c r="C5" s="252" t="s">
        <v>239</v>
      </c>
      <c r="D5" s="248"/>
      <c r="E5" s="275" t="s">
        <v>1733</v>
      </c>
      <c r="F5" s="248"/>
      <c r="G5" s="275" t="s">
        <v>1592</v>
      </c>
      <c r="H5" s="248"/>
      <c r="I5" s="275" t="s">
        <v>1845</v>
      </c>
      <c r="J5" s="248"/>
      <c r="K5" s="252" t="s">
        <v>615</v>
      </c>
      <c r="L5" s="248"/>
      <c r="M5" s="252" t="s">
        <v>1256</v>
      </c>
      <c r="N5" s="248"/>
      <c r="O5" s="252" t="s">
        <v>1271</v>
      </c>
    </row>
    <row r="6" spans="1:15" s="174" customFormat="1" x14ac:dyDescent="0.25">
      <c r="A6" s="252" t="s">
        <v>1237</v>
      </c>
      <c r="B6" s="248"/>
      <c r="C6" s="252" t="s">
        <v>251</v>
      </c>
      <c r="D6" s="248"/>
      <c r="E6" s="275" t="s">
        <v>1931</v>
      </c>
      <c r="F6" s="248"/>
      <c r="G6" s="275" t="s">
        <v>1593</v>
      </c>
      <c r="H6" s="248"/>
      <c r="I6" s="252" t="s">
        <v>1518</v>
      </c>
      <c r="J6" s="248"/>
      <c r="K6" s="252" t="s">
        <v>908</v>
      </c>
      <c r="L6" s="248"/>
      <c r="M6" s="252" t="s">
        <v>1259</v>
      </c>
      <c r="N6" s="248"/>
      <c r="O6" s="252" t="s">
        <v>1275</v>
      </c>
    </row>
    <row r="7" spans="1:15" s="174" customFormat="1" x14ac:dyDescent="0.25">
      <c r="A7" s="252" t="s">
        <v>236</v>
      </c>
      <c r="B7" s="248"/>
      <c r="C7" s="252" t="s">
        <v>822</v>
      </c>
      <c r="D7" s="248"/>
      <c r="E7" s="275" t="s">
        <v>1932</v>
      </c>
      <c r="F7" s="248"/>
      <c r="G7" s="275" t="s">
        <v>1985</v>
      </c>
      <c r="H7" s="248"/>
      <c r="I7" s="275" t="s">
        <v>1673</v>
      </c>
      <c r="J7" s="248"/>
      <c r="K7" s="252" t="s">
        <v>909</v>
      </c>
      <c r="L7" s="248"/>
      <c r="M7" s="252" t="s">
        <v>1261</v>
      </c>
      <c r="N7" s="248"/>
      <c r="O7" s="252" t="s">
        <v>1278</v>
      </c>
    </row>
    <row r="8" spans="1:15" s="174" customFormat="1" x14ac:dyDescent="0.25">
      <c r="A8" s="252" t="s">
        <v>248</v>
      </c>
      <c r="B8" s="248"/>
      <c r="C8" s="252" t="s">
        <v>824</v>
      </c>
      <c r="D8" s="248"/>
      <c r="E8" s="252" t="s">
        <v>1247</v>
      </c>
      <c r="F8" s="248"/>
      <c r="G8" s="252" t="s">
        <v>1250</v>
      </c>
      <c r="H8" s="248"/>
      <c r="I8" s="275" t="s">
        <v>1501</v>
      </c>
      <c r="J8" s="248"/>
      <c r="K8" s="252" t="s">
        <v>331</v>
      </c>
      <c r="L8" s="248"/>
      <c r="M8" s="252" t="s">
        <v>1267</v>
      </c>
      <c r="N8" s="248"/>
      <c r="O8" s="252" t="s">
        <v>1281</v>
      </c>
    </row>
    <row r="9" spans="1:15" s="174" customFormat="1" x14ac:dyDescent="0.2">
      <c r="A9" s="252" t="s">
        <v>1246</v>
      </c>
      <c r="B9" s="248"/>
      <c r="C9" s="252" t="s">
        <v>246</v>
      </c>
      <c r="D9" s="248"/>
      <c r="E9" s="252" t="s">
        <v>253</v>
      </c>
      <c r="F9" s="248"/>
      <c r="G9" s="252" t="s">
        <v>1252</v>
      </c>
      <c r="H9" s="248"/>
      <c r="I9" s="252" t="s">
        <v>1255</v>
      </c>
      <c r="J9" s="248"/>
      <c r="K9" s="252" t="s">
        <v>330</v>
      </c>
      <c r="L9" s="248"/>
      <c r="M9" s="252" t="s">
        <v>1270</v>
      </c>
      <c r="N9" s="248"/>
      <c r="O9" s="252" t="s">
        <v>1286</v>
      </c>
    </row>
    <row r="10" spans="1:15" s="174" customFormat="1" x14ac:dyDescent="0.25">
      <c r="A10" s="252" t="s">
        <v>1249</v>
      </c>
      <c r="B10" s="248"/>
      <c r="C10" s="252" t="s">
        <v>898</v>
      </c>
      <c r="D10" s="248"/>
      <c r="E10" s="252" t="s">
        <v>1392</v>
      </c>
      <c r="F10" s="248"/>
      <c r="G10" s="252" t="s">
        <v>842</v>
      </c>
      <c r="H10" s="248"/>
      <c r="I10" s="275" t="s">
        <v>1958</v>
      </c>
      <c r="J10" s="248"/>
      <c r="K10" s="252" t="s">
        <v>911</v>
      </c>
      <c r="L10" s="248"/>
      <c r="M10" s="252" t="s">
        <v>1280</v>
      </c>
      <c r="N10" s="248"/>
      <c r="O10" s="252" t="s">
        <v>814</v>
      </c>
    </row>
    <row r="11" spans="1:15" s="174" customFormat="1" x14ac:dyDescent="0.2">
      <c r="A11" s="252" t="s">
        <v>1173</v>
      </c>
      <c r="B11" s="248"/>
      <c r="C11" s="252" t="s">
        <v>899</v>
      </c>
      <c r="D11" s="248"/>
      <c r="E11" s="252" t="s">
        <v>292</v>
      </c>
      <c r="F11" s="248"/>
      <c r="G11" s="252" t="s">
        <v>844</v>
      </c>
      <c r="H11" s="248"/>
      <c r="I11" s="252" t="s">
        <v>1265</v>
      </c>
      <c r="J11" s="248"/>
      <c r="K11" s="252" t="s">
        <v>912</v>
      </c>
      <c r="L11" s="248"/>
      <c r="M11" s="252" t="s">
        <v>1285</v>
      </c>
      <c r="N11" s="248"/>
      <c r="O11" s="252" t="s">
        <v>1300</v>
      </c>
    </row>
    <row r="12" spans="1:15" s="174" customFormat="1" ht="15" customHeight="1" x14ac:dyDescent="0.25">
      <c r="A12" s="252" t="s">
        <v>1258</v>
      </c>
      <c r="B12" s="248"/>
      <c r="C12" s="252" t="s">
        <v>897</v>
      </c>
      <c r="D12" s="248"/>
      <c r="E12" s="252" t="s">
        <v>835</v>
      </c>
      <c r="F12" s="248"/>
      <c r="G12" s="252" t="s">
        <v>846</v>
      </c>
      <c r="H12" s="248"/>
      <c r="I12" s="275" t="s">
        <v>2105</v>
      </c>
      <c r="J12" s="248"/>
      <c r="K12" s="252" t="s">
        <v>1711</v>
      </c>
      <c r="L12" s="248"/>
      <c r="M12" s="252" t="s">
        <v>1291</v>
      </c>
      <c r="N12" s="248"/>
      <c r="O12" s="252" t="s">
        <v>1303</v>
      </c>
    </row>
    <row r="13" spans="1:15" s="174" customFormat="1" x14ac:dyDescent="0.2">
      <c r="A13" s="252" t="s">
        <v>1260</v>
      </c>
      <c r="B13" s="248"/>
      <c r="C13" s="252" t="s">
        <v>904</v>
      </c>
      <c r="D13" s="248"/>
      <c r="E13" s="252" t="s">
        <v>1272</v>
      </c>
      <c r="F13" s="248"/>
      <c r="G13" s="252" t="s">
        <v>1264</v>
      </c>
      <c r="H13" s="248"/>
      <c r="I13" s="252" t="s">
        <v>1269</v>
      </c>
      <c r="J13" s="248"/>
      <c r="K13" s="252" t="s">
        <v>1547</v>
      </c>
      <c r="L13" s="248"/>
      <c r="M13" s="252" t="s">
        <v>1294</v>
      </c>
      <c r="N13" s="248"/>
      <c r="O13" s="252" t="s">
        <v>633</v>
      </c>
    </row>
    <row r="14" spans="1:15" s="174" customFormat="1" ht="18" customHeight="1" x14ac:dyDescent="0.25">
      <c r="A14" s="252" t="s">
        <v>1263</v>
      </c>
      <c r="B14" s="248"/>
      <c r="C14" s="252" t="s">
        <v>896</v>
      </c>
      <c r="D14" s="248"/>
      <c r="E14" s="252" t="s">
        <v>1276</v>
      </c>
      <c r="F14" s="248"/>
      <c r="G14" s="252" t="s">
        <v>1268</v>
      </c>
      <c r="H14" s="248"/>
      <c r="I14" s="275" t="s">
        <v>1851</v>
      </c>
      <c r="J14" s="248"/>
      <c r="K14" s="252" t="s">
        <v>328</v>
      </c>
      <c r="L14" s="248"/>
      <c r="M14" s="275" t="s">
        <v>1606</v>
      </c>
      <c r="N14" s="248"/>
      <c r="O14" s="252" t="s">
        <v>1308</v>
      </c>
    </row>
    <row r="15" spans="1:15" s="174" customFormat="1" x14ac:dyDescent="0.2">
      <c r="A15" s="252" t="s">
        <v>309</v>
      </c>
      <c r="B15" s="248"/>
      <c r="C15" s="252" t="s">
        <v>903</v>
      </c>
      <c r="D15" s="248"/>
      <c r="E15" s="252" t="s">
        <v>831</v>
      </c>
      <c r="F15" s="248"/>
      <c r="G15" s="252" t="s">
        <v>1273</v>
      </c>
      <c r="H15" s="248"/>
      <c r="I15" s="252" t="s">
        <v>1274</v>
      </c>
      <c r="J15" s="248"/>
      <c r="K15" s="252" t="s">
        <v>701</v>
      </c>
      <c r="L15" s="248"/>
      <c r="M15" s="254" t="s">
        <v>1313</v>
      </c>
      <c r="N15" s="248"/>
      <c r="O15" s="252" t="s">
        <v>1314</v>
      </c>
    </row>
    <row r="16" spans="1:15" s="174" customFormat="1" x14ac:dyDescent="0.25">
      <c r="A16" s="252" t="s">
        <v>308</v>
      </c>
      <c r="B16" s="248"/>
      <c r="C16" s="252" t="s">
        <v>1675</v>
      </c>
      <c r="D16" s="248"/>
      <c r="E16" s="275" t="s">
        <v>1587</v>
      </c>
      <c r="F16" s="248"/>
      <c r="G16" s="252" t="s">
        <v>841</v>
      </c>
      <c r="H16" s="248"/>
      <c r="I16" s="275" t="s">
        <v>1471</v>
      </c>
      <c r="J16" s="248"/>
      <c r="K16" s="252" t="s">
        <v>1266</v>
      </c>
      <c r="L16" s="248"/>
      <c r="M16" s="252" t="s">
        <v>767</v>
      </c>
      <c r="N16" s="248"/>
      <c r="O16" s="252" t="s">
        <v>1320</v>
      </c>
    </row>
    <row r="17" spans="1:16" s="174" customFormat="1" x14ac:dyDescent="0.25">
      <c r="A17" s="252" t="s">
        <v>872</v>
      </c>
      <c r="B17" s="248"/>
      <c r="C17" s="252" t="s">
        <v>122</v>
      </c>
      <c r="D17" s="248"/>
      <c r="E17" s="252" t="s">
        <v>1282</v>
      </c>
      <c r="F17" s="248"/>
      <c r="G17" s="252" t="s">
        <v>843</v>
      </c>
      <c r="H17" s="248"/>
      <c r="I17" s="252" t="s">
        <v>1277</v>
      </c>
      <c r="J17" s="248"/>
      <c r="K17" s="252" t="s">
        <v>399</v>
      </c>
      <c r="L17" s="248"/>
      <c r="M17" s="252" t="s">
        <v>1324</v>
      </c>
      <c r="N17" s="248"/>
      <c r="O17" s="275" t="s">
        <v>1884</v>
      </c>
    </row>
    <row r="18" spans="1:16" s="174" customFormat="1" x14ac:dyDescent="0.25">
      <c r="A18" s="252" t="s">
        <v>874</v>
      </c>
      <c r="B18" s="248"/>
      <c r="C18" s="252" t="s">
        <v>1296</v>
      </c>
      <c r="D18" s="248"/>
      <c r="E18" s="252" t="s">
        <v>173</v>
      </c>
      <c r="F18" s="248"/>
      <c r="G18" s="252" t="s">
        <v>845</v>
      </c>
      <c r="H18" s="248"/>
      <c r="I18" s="252" t="s">
        <v>1279</v>
      </c>
      <c r="J18" s="248"/>
      <c r="K18" s="252" t="s">
        <v>627</v>
      </c>
      <c r="L18" s="248"/>
      <c r="M18" s="252" t="s">
        <v>1328</v>
      </c>
      <c r="N18" s="248"/>
      <c r="O18" s="275" t="s">
        <v>2003</v>
      </c>
    </row>
    <row r="19" spans="1:16" s="174" customFormat="1" x14ac:dyDescent="0.25">
      <c r="A19" s="252" t="s">
        <v>1287</v>
      </c>
      <c r="B19" s="248"/>
      <c r="C19" s="252" t="s">
        <v>129</v>
      </c>
      <c r="D19" s="248"/>
      <c r="E19" s="252" t="s">
        <v>1310</v>
      </c>
      <c r="F19" s="248"/>
      <c r="G19" s="252" t="s">
        <v>1288</v>
      </c>
      <c r="H19" s="248"/>
      <c r="I19" s="252" t="s">
        <v>1283</v>
      </c>
      <c r="J19" s="248"/>
      <c r="K19" s="252" t="s">
        <v>186</v>
      </c>
      <c r="L19" s="248"/>
      <c r="M19" s="252" t="s">
        <v>1331</v>
      </c>
      <c r="N19" s="248"/>
      <c r="O19" s="275" t="s">
        <v>2049</v>
      </c>
    </row>
    <row r="20" spans="1:16" s="174" customFormat="1" x14ac:dyDescent="0.2">
      <c r="A20" s="252" t="s">
        <v>1292</v>
      </c>
      <c r="B20" s="248"/>
      <c r="C20" s="252" t="s">
        <v>1304</v>
      </c>
      <c r="D20" s="248"/>
      <c r="E20" s="252" t="s">
        <v>1316</v>
      </c>
      <c r="F20" s="248"/>
      <c r="G20" s="252" t="s">
        <v>1293</v>
      </c>
      <c r="H20" s="248"/>
      <c r="I20" s="252" t="s">
        <v>1289</v>
      </c>
      <c r="J20" s="248"/>
      <c r="K20" s="252" t="s">
        <v>1284</v>
      </c>
      <c r="L20" s="248"/>
      <c r="M20" s="252" t="s">
        <v>1334</v>
      </c>
      <c r="N20" s="248"/>
      <c r="O20" s="252" t="s">
        <v>1492</v>
      </c>
    </row>
    <row r="21" spans="1:16" s="174" customFormat="1" x14ac:dyDescent="0.25">
      <c r="A21" s="252" t="s">
        <v>1295</v>
      </c>
      <c r="B21" s="248"/>
      <c r="C21" s="252" t="s">
        <v>774</v>
      </c>
      <c r="D21" s="248"/>
      <c r="E21" s="252" t="s">
        <v>1326</v>
      </c>
      <c r="F21" s="248"/>
      <c r="G21" s="252" t="s">
        <v>1297</v>
      </c>
      <c r="H21" s="248"/>
      <c r="I21" s="252" t="s">
        <v>1298</v>
      </c>
      <c r="J21" s="248"/>
      <c r="K21" s="252" t="s">
        <v>1290</v>
      </c>
      <c r="L21" s="248"/>
      <c r="M21" s="252" t="s">
        <v>1341</v>
      </c>
      <c r="N21" s="248"/>
      <c r="O21" s="275" t="s">
        <v>1491</v>
      </c>
    </row>
    <row r="22" spans="1:16" s="174" customFormat="1" x14ac:dyDescent="0.25">
      <c r="A22" s="252" t="s">
        <v>1301</v>
      </c>
      <c r="B22" s="248"/>
      <c r="C22" s="252" t="s">
        <v>1309</v>
      </c>
      <c r="D22" s="248"/>
      <c r="E22" s="275" t="s">
        <v>1468</v>
      </c>
      <c r="F22" s="248"/>
      <c r="G22" s="252" t="s">
        <v>854</v>
      </c>
      <c r="H22" s="248"/>
      <c r="I22" s="252" t="s">
        <v>1133</v>
      </c>
      <c r="J22" s="248"/>
      <c r="K22" s="252" t="s">
        <v>1299</v>
      </c>
      <c r="L22" s="248"/>
      <c r="M22" s="252" t="s">
        <v>1343</v>
      </c>
      <c r="N22" s="248"/>
      <c r="O22" s="252" t="s">
        <v>352</v>
      </c>
    </row>
    <row r="23" spans="1:16" s="174" customFormat="1" x14ac:dyDescent="0.25">
      <c r="A23" s="252" t="s">
        <v>877</v>
      </c>
      <c r="B23" s="248"/>
      <c r="C23" s="275" t="s">
        <v>1490</v>
      </c>
      <c r="D23" s="248"/>
      <c r="E23" s="252" t="s">
        <v>1329</v>
      </c>
      <c r="F23" s="248"/>
      <c r="G23" s="252" t="s">
        <v>855</v>
      </c>
      <c r="H23" s="248"/>
      <c r="I23" s="275" t="s">
        <v>1883</v>
      </c>
      <c r="J23" s="248"/>
      <c r="K23" s="252" t="s">
        <v>1302</v>
      </c>
      <c r="L23" s="248"/>
      <c r="M23" s="252" t="s">
        <v>771</v>
      </c>
      <c r="N23" s="248"/>
      <c r="O23" s="252" t="s">
        <v>351</v>
      </c>
    </row>
    <row r="24" spans="1:16" s="174" customFormat="1" x14ac:dyDescent="0.25">
      <c r="A24" s="252" t="s">
        <v>879</v>
      </c>
      <c r="B24" s="248"/>
      <c r="C24" s="252" t="s">
        <v>1315</v>
      </c>
      <c r="D24" s="248"/>
      <c r="E24" s="275" t="s">
        <v>1517</v>
      </c>
      <c r="F24" s="248"/>
      <c r="G24" s="252" t="s">
        <v>856</v>
      </c>
      <c r="H24" s="248"/>
      <c r="I24" s="252" t="s">
        <v>1306</v>
      </c>
      <c r="J24" s="248"/>
      <c r="K24" s="252" t="s">
        <v>1305</v>
      </c>
      <c r="L24" s="248"/>
      <c r="M24" s="252" t="s">
        <v>1016</v>
      </c>
      <c r="N24" s="248"/>
      <c r="O24" s="275" t="s">
        <v>1999</v>
      </c>
    </row>
    <row r="25" spans="1:16" s="174" customFormat="1" x14ac:dyDescent="0.25">
      <c r="A25" s="252" t="s">
        <v>878</v>
      </c>
      <c r="B25" s="248"/>
      <c r="C25" s="252" t="s">
        <v>1321</v>
      </c>
      <c r="D25" s="248"/>
      <c r="E25" s="252" t="s">
        <v>365</v>
      </c>
      <c r="F25" s="248"/>
      <c r="G25" s="252" t="s">
        <v>1311</v>
      </c>
      <c r="H25" s="248"/>
      <c r="I25" s="252" t="s">
        <v>1312</v>
      </c>
      <c r="J25" s="248"/>
      <c r="K25" s="252" t="s">
        <v>1307</v>
      </c>
      <c r="L25" s="248"/>
      <c r="M25" s="252" t="s">
        <v>1017</v>
      </c>
      <c r="N25" s="248"/>
      <c r="O25" s="275" t="s">
        <v>1734</v>
      </c>
    </row>
    <row r="26" spans="1:16" s="174" customFormat="1" x14ac:dyDescent="0.2">
      <c r="A26" s="252" t="s">
        <v>880</v>
      </c>
      <c r="B26" s="248"/>
      <c r="C26" s="252" t="s">
        <v>1325</v>
      </c>
      <c r="D26" s="248"/>
      <c r="E26" s="252" t="s">
        <v>370</v>
      </c>
      <c r="F26" s="248"/>
      <c r="G26" s="252" t="s">
        <v>1317</v>
      </c>
      <c r="H26" s="248"/>
      <c r="I26" s="252" t="s">
        <v>1318</v>
      </c>
      <c r="J26" s="248"/>
      <c r="K26" s="252" t="s">
        <v>1319</v>
      </c>
      <c r="L26" s="248"/>
      <c r="M26" s="252" t="s">
        <v>1035</v>
      </c>
      <c r="N26" s="248"/>
      <c r="O26" s="252" t="s">
        <v>281</v>
      </c>
    </row>
    <row r="27" spans="1:16" s="174" customFormat="1" x14ac:dyDescent="0.25">
      <c r="A27" s="252" t="s">
        <v>316</v>
      </c>
      <c r="B27" s="248"/>
      <c r="C27" s="252" t="s">
        <v>618</v>
      </c>
      <c r="D27" s="248"/>
      <c r="E27" s="252" t="s">
        <v>371</v>
      </c>
      <c r="F27" s="248"/>
      <c r="G27" s="252" t="s">
        <v>1322</v>
      </c>
      <c r="H27" s="248"/>
      <c r="I27" s="252" t="s">
        <v>1527</v>
      </c>
      <c r="J27" s="248"/>
      <c r="K27" s="252" t="s">
        <v>1323</v>
      </c>
      <c r="L27" s="248"/>
      <c r="M27" s="252" t="s">
        <v>1036</v>
      </c>
      <c r="N27" s="248"/>
      <c r="O27" s="275" t="s">
        <v>1767</v>
      </c>
    </row>
    <row r="28" spans="1:16" s="174" customFormat="1" x14ac:dyDescent="0.25">
      <c r="A28" s="252" t="s">
        <v>320</v>
      </c>
      <c r="B28" s="248"/>
      <c r="C28" s="252" t="s">
        <v>1335</v>
      </c>
      <c r="D28" s="248"/>
      <c r="E28" s="252" t="s">
        <v>373</v>
      </c>
      <c r="F28" s="248"/>
      <c r="G28" s="252" t="s">
        <v>299</v>
      </c>
      <c r="H28" s="248"/>
      <c r="I28" s="275" t="s">
        <v>1521</v>
      </c>
      <c r="J28" s="248"/>
      <c r="K28" s="252" t="s">
        <v>2117</v>
      </c>
      <c r="L28" s="248"/>
      <c r="M28" s="252" t="s">
        <v>1037</v>
      </c>
      <c r="N28" s="248"/>
      <c r="O28" s="275" t="s">
        <v>1532</v>
      </c>
      <c r="P28" s="175"/>
    </row>
    <row r="29" spans="1:16" s="174" customFormat="1" x14ac:dyDescent="0.25">
      <c r="A29" s="252" t="s">
        <v>321</v>
      </c>
      <c r="B29" s="248"/>
      <c r="C29" s="252" t="s">
        <v>1338</v>
      </c>
      <c r="D29" s="248"/>
      <c r="E29" s="275" t="s">
        <v>2033</v>
      </c>
      <c r="F29" s="248"/>
      <c r="G29" s="252" t="s">
        <v>298</v>
      </c>
      <c r="H29" s="248"/>
      <c r="I29" s="275" t="s">
        <v>1978</v>
      </c>
      <c r="J29" s="248"/>
      <c r="K29" s="252" t="s">
        <v>1327</v>
      </c>
      <c r="L29" s="248"/>
      <c r="M29" s="275" t="s">
        <v>2082</v>
      </c>
      <c r="N29" s="248"/>
      <c r="O29" s="252" t="s">
        <v>642</v>
      </c>
      <c r="P29" s="175"/>
    </row>
    <row r="30" spans="1:16" s="174" customFormat="1" x14ac:dyDescent="0.25">
      <c r="A30" s="252" t="s">
        <v>322</v>
      </c>
      <c r="B30" s="248"/>
      <c r="C30" s="252" t="s">
        <v>1342</v>
      </c>
      <c r="D30" s="248"/>
      <c r="E30" s="275" t="s">
        <v>2093</v>
      </c>
      <c r="F30" s="248"/>
      <c r="G30" s="252" t="s">
        <v>1332</v>
      </c>
      <c r="H30" s="248"/>
      <c r="I30" s="275" t="s">
        <v>1979</v>
      </c>
      <c r="J30" s="248"/>
      <c r="K30" s="252" t="s">
        <v>1330</v>
      </c>
      <c r="L30" s="248"/>
      <c r="M30" s="252" t="s">
        <v>1361</v>
      </c>
      <c r="N30" s="248"/>
      <c r="O30" s="252" t="s">
        <v>641</v>
      </c>
      <c r="P30" s="175"/>
    </row>
    <row r="31" spans="1:16" s="174" customFormat="1" x14ac:dyDescent="0.25">
      <c r="A31" s="252" t="s">
        <v>884</v>
      </c>
      <c r="B31" s="248"/>
      <c r="C31" s="252" t="s">
        <v>1344</v>
      </c>
      <c r="D31" s="248"/>
      <c r="E31" s="252" t="s">
        <v>1345</v>
      </c>
      <c r="F31" s="248"/>
      <c r="G31" s="252" t="s">
        <v>1336</v>
      </c>
      <c r="H31" s="248"/>
      <c r="I31" s="252" t="s">
        <v>996</v>
      </c>
      <c r="J31" s="248"/>
      <c r="K31" s="275" t="s">
        <v>1485</v>
      </c>
      <c r="L31" s="248"/>
      <c r="M31" s="252" t="s">
        <v>1714</v>
      </c>
      <c r="N31" s="248"/>
      <c r="O31" s="252" t="s">
        <v>646</v>
      </c>
      <c r="P31" s="175"/>
    </row>
    <row r="32" spans="1:16" s="174" customFormat="1" x14ac:dyDescent="0.25">
      <c r="A32" s="252" t="s">
        <v>886</v>
      </c>
      <c r="B32" s="248"/>
      <c r="C32" s="252" t="s">
        <v>1348</v>
      </c>
      <c r="D32" s="248"/>
      <c r="E32" s="252" t="s">
        <v>1349</v>
      </c>
      <c r="F32" s="248"/>
      <c r="G32" s="275" t="s">
        <v>1520</v>
      </c>
      <c r="H32" s="248"/>
      <c r="I32" s="252" t="s">
        <v>1350</v>
      </c>
      <c r="J32" s="248"/>
      <c r="K32" s="252" t="s">
        <v>1333</v>
      </c>
      <c r="L32" s="248"/>
      <c r="M32" s="252" t="s">
        <v>922</v>
      </c>
      <c r="N32" s="248"/>
      <c r="O32" s="252" t="s">
        <v>645</v>
      </c>
      <c r="P32" s="175"/>
    </row>
    <row r="33" spans="1:16" s="174" customFormat="1" x14ac:dyDescent="0.25">
      <c r="A33" s="252" t="s">
        <v>885</v>
      </c>
      <c r="B33" s="248"/>
      <c r="C33" s="252" t="s">
        <v>1351</v>
      </c>
      <c r="D33" s="248"/>
      <c r="E33" s="252" t="s">
        <v>1352</v>
      </c>
      <c r="F33" s="248"/>
      <c r="G33" s="252" t="s">
        <v>1339</v>
      </c>
      <c r="H33" s="248"/>
      <c r="I33" s="252" t="s">
        <v>907</v>
      </c>
      <c r="J33" s="248"/>
      <c r="K33" s="252" t="s">
        <v>1337</v>
      </c>
      <c r="L33" s="248"/>
      <c r="M33" s="252" t="s">
        <v>1373</v>
      </c>
      <c r="N33" s="248"/>
      <c r="O33" s="275" t="s">
        <v>1475</v>
      </c>
      <c r="P33" s="175"/>
    </row>
    <row r="34" spans="1:16" s="174" customFormat="1" x14ac:dyDescent="0.25">
      <c r="A34" s="252" t="s">
        <v>887</v>
      </c>
      <c r="B34" s="248"/>
      <c r="C34" s="252" t="s">
        <v>1353</v>
      </c>
      <c r="D34" s="248"/>
      <c r="E34" s="252" t="s">
        <v>1358</v>
      </c>
      <c r="F34" s="248"/>
      <c r="G34" s="252" t="s">
        <v>132</v>
      </c>
      <c r="H34" s="248"/>
      <c r="I34" s="252" t="s">
        <v>1514</v>
      </c>
      <c r="J34" s="248"/>
      <c r="K34" s="252" t="s">
        <v>1340</v>
      </c>
      <c r="L34" s="248"/>
      <c r="M34" s="275" t="s">
        <v>1939</v>
      </c>
      <c r="N34" s="248"/>
      <c r="O34" s="275" t="s">
        <v>1653</v>
      </c>
      <c r="P34" s="175"/>
    </row>
    <row r="35" spans="1:16" s="174" customFormat="1" x14ac:dyDescent="0.25">
      <c r="A35" s="252" t="s">
        <v>891</v>
      </c>
      <c r="B35" s="248"/>
      <c r="C35" s="252" t="s">
        <v>1355</v>
      </c>
      <c r="D35" s="248"/>
      <c r="E35" s="275" t="s">
        <v>1574</v>
      </c>
      <c r="F35" s="248"/>
      <c r="G35" s="252" t="s">
        <v>1346</v>
      </c>
      <c r="H35" s="248"/>
      <c r="I35" s="252" t="s">
        <v>358</v>
      </c>
      <c r="J35" s="248"/>
      <c r="K35" s="252" t="s">
        <v>1347</v>
      </c>
      <c r="L35" s="248"/>
      <c r="M35" s="252" t="s">
        <v>340</v>
      </c>
      <c r="N35" s="248"/>
      <c r="O35" s="252" t="s">
        <v>684</v>
      </c>
      <c r="P35" s="175"/>
    </row>
    <row r="36" spans="1:16" s="174" customFormat="1" x14ac:dyDescent="0.25">
      <c r="A36" s="252" t="s">
        <v>893</v>
      </c>
      <c r="B36" s="248"/>
      <c r="C36" s="252" t="s">
        <v>1357</v>
      </c>
      <c r="D36" s="248"/>
      <c r="E36" s="252" t="s">
        <v>1363</v>
      </c>
      <c r="F36" s="248"/>
      <c r="G36" s="275" t="s">
        <v>1742</v>
      </c>
      <c r="H36" s="248"/>
      <c r="I36" s="275" t="s">
        <v>2000</v>
      </c>
      <c r="J36" s="248"/>
      <c r="K36" s="252" t="s">
        <v>1510</v>
      </c>
      <c r="L36" s="248"/>
      <c r="M36" s="252" t="s">
        <v>344</v>
      </c>
      <c r="N36" s="248"/>
      <c r="O36" s="252" t="s">
        <v>1367</v>
      </c>
      <c r="P36" s="175"/>
    </row>
    <row r="37" spans="1:16" s="174" customFormat="1" x14ac:dyDescent="0.25">
      <c r="A37" s="252" t="s">
        <v>892</v>
      </c>
      <c r="B37" s="248"/>
      <c r="C37" s="252" t="s">
        <v>284</v>
      </c>
      <c r="D37" s="248"/>
      <c r="E37" s="252" t="s">
        <v>104</v>
      </c>
      <c r="F37" s="248"/>
      <c r="G37" s="252" t="s">
        <v>215</v>
      </c>
      <c r="H37" s="248"/>
      <c r="I37" s="275" t="s">
        <v>1479</v>
      </c>
      <c r="J37" s="248"/>
      <c r="K37" s="252" t="s">
        <v>1354</v>
      </c>
      <c r="L37" s="248"/>
      <c r="M37" s="252" t="s">
        <v>339</v>
      </c>
      <c r="N37" s="248"/>
      <c r="O37" s="252" t="s">
        <v>1374</v>
      </c>
      <c r="P37" s="175"/>
    </row>
    <row r="38" spans="1:16" s="174" customFormat="1" x14ac:dyDescent="0.25">
      <c r="A38" s="252" t="s">
        <v>894</v>
      </c>
      <c r="B38" s="248"/>
      <c r="C38" s="252" t="s">
        <v>287</v>
      </c>
      <c r="D38" s="248"/>
      <c r="E38" s="254" t="s">
        <v>1369</v>
      </c>
      <c r="F38" s="248"/>
      <c r="G38" s="252" t="s">
        <v>2031</v>
      </c>
      <c r="H38" s="248"/>
      <c r="I38" s="252" t="s">
        <v>361</v>
      </c>
      <c r="J38" s="248"/>
      <c r="K38" s="252" t="s">
        <v>806</v>
      </c>
      <c r="L38" s="248"/>
      <c r="M38" s="252" t="s">
        <v>1229</v>
      </c>
      <c r="N38" s="248"/>
      <c r="O38" s="275" t="s">
        <v>1526</v>
      </c>
      <c r="P38" s="175"/>
    </row>
    <row r="39" spans="1:16" s="174" customFormat="1" x14ac:dyDescent="0.25">
      <c r="A39" s="252" t="s">
        <v>1356</v>
      </c>
      <c r="B39" s="248"/>
      <c r="C39" s="252" t="s">
        <v>1365</v>
      </c>
      <c r="D39" s="248"/>
      <c r="E39" s="252" t="s">
        <v>1376</v>
      </c>
      <c r="F39" s="248"/>
      <c r="G39" s="275" t="s">
        <v>2050</v>
      </c>
      <c r="H39" s="248"/>
      <c r="I39" s="252" t="s">
        <v>1366</v>
      </c>
      <c r="J39" s="248"/>
      <c r="K39" s="252" t="s">
        <v>1360</v>
      </c>
      <c r="L39" s="248"/>
      <c r="M39" s="252" t="s">
        <v>1232</v>
      </c>
      <c r="N39" s="248"/>
      <c r="O39" s="252" t="s">
        <v>1383</v>
      </c>
      <c r="P39" s="175"/>
    </row>
    <row r="40" spans="1:16" s="174" customFormat="1" x14ac:dyDescent="0.25">
      <c r="A40" s="252" t="s">
        <v>1362</v>
      </c>
      <c r="B40" s="248"/>
      <c r="C40" s="382">
        <v>3500</v>
      </c>
      <c r="D40" s="248"/>
      <c r="E40" s="252" t="s">
        <v>1381</v>
      </c>
      <c r="F40" s="248"/>
      <c r="G40" s="252" t="s">
        <v>1359</v>
      </c>
      <c r="H40" s="248"/>
      <c r="I40" s="275" t="s">
        <v>1882</v>
      </c>
      <c r="J40" s="248"/>
      <c r="K40" s="275" t="s">
        <v>2001</v>
      </c>
      <c r="L40" s="248"/>
      <c r="M40" s="252" t="s">
        <v>1235</v>
      </c>
      <c r="N40" s="248"/>
      <c r="O40" s="252" t="s">
        <v>1386</v>
      </c>
      <c r="P40" s="175"/>
    </row>
    <row r="41" spans="1:16" s="174" customFormat="1" x14ac:dyDescent="0.25">
      <c r="A41" s="252" t="s">
        <v>1364</v>
      </c>
      <c r="B41" s="248"/>
      <c r="C41" s="252" t="s">
        <v>764</v>
      </c>
      <c r="D41" s="248"/>
      <c r="E41" s="252" t="s">
        <v>1384</v>
      </c>
      <c r="F41" s="248"/>
      <c r="G41" s="275" t="s">
        <v>1496</v>
      </c>
      <c r="H41" s="248"/>
      <c r="I41" s="275" t="s">
        <v>2038</v>
      </c>
      <c r="J41" s="248"/>
      <c r="K41" s="252" t="s">
        <v>1372</v>
      </c>
      <c r="L41" s="248"/>
      <c r="M41" s="252" t="s">
        <v>1236</v>
      </c>
      <c r="N41" s="248"/>
      <c r="P41" s="175"/>
    </row>
    <row r="42" spans="1:16" s="174" customFormat="1" x14ac:dyDescent="0.2">
      <c r="A42" s="252" t="s">
        <v>1368</v>
      </c>
      <c r="B42" s="248"/>
      <c r="C42" s="382">
        <v>5500</v>
      </c>
      <c r="D42" s="248"/>
      <c r="E42" s="252" t="s">
        <v>93</v>
      </c>
      <c r="F42" s="248"/>
      <c r="G42" s="252" t="s">
        <v>1627</v>
      </c>
      <c r="H42" s="248"/>
      <c r="I42" s="252" t="s">
        <v>1371</v>
      </c>
      <c r="J42" s="248"/>
      <c r="K42" s="252" t="s">
        <v>1379</v>
      </c>
      <c r="L42" s="248"/>
      <c r="M42" s="252" t="s">
        <v>1242</v>
      </c>
      <c r="N42" s="248"/>
      <c r="P42" s="175"/>
    </row>
    <row r="43" spans="1:16" s="174" customFormat="1" x14ac:dyDescent="0.2">
      <c r="A43" s="252" t="s">
        <v>1380</v>
      </c>
      <c r="B43" s="248"/>
      <c r="C43" s="252" t="s">
        <v>1375</v>
      </c>
      <c r="D43" s="248"/>
      <c r="E43" s="252" t="s">
        <v>1231</v>
      </c>
      <c r="F43" s="248"/>
      <c r="G43" s="252" t="s">
        <v>1370</v>
      </c>
      <c r="H43" s="248"/>
      <c r="I43" s="252" t="s">
        <v>1378</v>
      </c>
      <c r="J43" s="248"/>
      <c r="K43" s="252" t="s">
        <v>867</v>
      </c>
      <c r="L43" s="248"/>
      <c r="M43" s="252" t="s">
        <v>1245</v>
      </c>
      <c r="N43" s="248"/>
      <c r="P43" s="175"/>
    </row>
    <row r="44" spans="1:16" s="174" customFormat="1" x14ac:dyDescent="0.25">
      <c r="A44" s="252" t="s">
        <v>1124</v>
      </c>
      <c r="B44" s="248"/>
      <c r="C44" s="296">
        <v>5600</v>
      </c>
      <c r="D44" s="248"/>
      <c r="E44" s="252" t="s">
        <v>1233</v>
      </c>
      <c r="F44" s="248"/>
      <c r="G44" s="275" t="s">
        <v>1531</v>
      </c>
      <c r="H44" s="248"/>
      <c r="I44" s="252" t="s">
        <v>114</v>
      </c>
      <c r="J44" s="248"/>
      <c r="K44" s="252" t="s">
        <v>1404</v>
      </c>
      <c r="L44" s="248"/>
      <c r="M44" s="252" t="s">
        <v>918</v>
      </c>
      <c r="N44" s="248"/>
      <c r="P44" s="175"/>
    </row>
    <row r="45" spans="1:16" s="174" customFormat="1" x14ac:dyDescent="0.25">
      <c r="A45" s="252" t="s">
        <v>1226</v>
      </c>
      <c r="B45" s="248"/>
      <c r="C45" s="252" t="s">
        <v>65</v>
      </c>
      <c r="D45" s="248"/>
      <c r="E45" s="252" t="s">
        <v>795</v>
      </c>
      <c r="F45" s="248"/>
      <c r="G45" s="252" t="s">
        <v>1377</v>
      </c>
      <c r="H45" s="248"/>
      <c r="I45" s="275" t="s">
        <v>2009</v>
      </c>
      <c r="J45" s="248"/>
      <c r="K45" s="252" t="s">
        <v>1906</v>
      </c>
      <c r="L45" s="248"/>
      <c r="M45" s="252" t="s">
        <v>197</v>
      </c>
      <c r="N45" s="248"/>
      <c r="P45" s="175"/>
    </row>
    <row r="46" spans="1:16" s="174" customFormat="1" x14ac:dyDescent="0.25">
      <c r="A46" s="252" t="s">
        <v>1126</v>
      </c>
      <c r="B46" s="248"/>
      <c r="C46" s="252" t="s">
        <v>71</v>
      </c>
      <c r="D46" s="248"/>
      <c r="F46" s="248"/>
      <c r="G46" s="252" t="s">
        <v>1382</v>
      </c>
      <c r="H46" s="248"/>
      <c r="I46" s="275" t="s">
        <v>1764</v>
      </c>
      <c r="J46" s="248"/>
      <c r="K46" s="252" t="s">
        <v>1024</v>
      </c>
      <c r="L46" s="248"/>
      <c r="M46" s="252" t="s">
        <v>1248</v>
      </c>
      <c r="N46" s="248"/>
      <c r="P46" s="175"/>
    </row>
    <row r="47" spans="1:16" s="174" customFormat="1" x14ac:dyDescent="0.25">
      <c r="B47" s="248"/>
      <c r="C47" s="252" t="s">
        <v>74</v>
      </c>
      <c r="D47" s="248"/>
      <c r="F47" s="248"/>
      <c r="G47" s="275" t="s">
        <v>1536</v>
      </c>
      <c r="H47" s="248"/>
      <c r="I47" s="275" t="s">
        <v>1892</v>
      </c>
      <c r="J47" s="248"/>
      <c r="K47" s="252" t="s">
        <v>1001</v>
      </c>
      <c r="L47" s="248"/>
      <c r="M47" s="275" t="s">
        <v>1881</v>
      </c>
      <c r="N47" s="248"/>
      <c r="P47" s="175"/>
    </row>
    <row r="48" spans="1:16" s="174" customFormat="1" x14ac:dyDescent="0.2">
      <c r="B48" s="248"/>
      <c r="C48" s="252" t="s">
        <v>76</v>
      </c>
      <c r="D48" s="248"/>
      <c r="F48" s="248"/>
      <c r="G48" s="252" t="s">
        <v>111</v>
      </c>
      <c r="H48" s="248"/>
      <c r="I48" s="252" t="s">
        <v>1385</v>
      </c>
      <c r="J48" s="248"/>
      <c r="K48" s="252" t="s">
        <v>1241</v>
      </c>
      <c r="L48" s="248"/>
      <c r="M48" s="252" t="s">
        <v>1251</v>
      </c>
      <c r="N48" s="248"/>
      <c r="P48" s="175"/>
    </row>
    <row r="49" spans="1:16" s="174" customFormat="1" x14ac:dyDescent="0.2">
      <c r="B49" s="248"/>
      <c r="C49" s="252" t="s">
        <v>77</v>
      </c>
      <c r="D49" s="248"/>
      <c r="F49" s="248"/>
      <c r="G49" s="252" t="s">
        <v>1227</v>
      </c>
      <c r="H49" s="248"/>
      <c r="I49" s="252" t="s">
        <v>1228</v>
      </c>
      <c r="J49" s="248"/>
      <c r="K49" s="252" t="s">
        <v>1244</v>
      </c>
      <c r="L49" s="248"/>
      <c r="M49" s="252" t="s">
        <v>1254</v>
      </c>
      <c r="N49" s="248"/>
      <c r="P49" s="175"/>
    </row>
    <row r="50" spans="1:16" s="174" customFormat="1" x14ac:dyDescent="0.2">
      <c r="B50" s="248"/>
      <c r="D50" s="252"/>
      <c r="F50" s="252"/>
      <c r="G50" s="252" t="s">
        <v>1059</v>
      </c>
      <c r="H50" s="252"/>
      <c r="I50" s="252" t="s">
        <v>1234</v>
      </c>
      <c r="J50" s="252"/>
      <c r="K50" s="252" t="s">
        <v>1021</v>
      </c>
      <c r="L50" s="252"/>
      <c r="M50" s="252" t="s">
        <v>1257</v>
      </c>
      <c r="N50" s="252"/>
      <c r="P50" s="175"/>
    </row>
    <row r="51" spans="1:16" s="174" customFormat="1" x14ac:dyDescent="0.2">
      <c r="A51" s="255"/>
      <c r="B51" s="214"/>
      <c r="D51" s="214"/>
      <c r="F51" s="215"/>
      <c r="G51" s="252" t="s">
        <v>1240</v>
      </c>
      <c r="H51" s="215"/>
      <c r="J51" s="214"/>
      <c r="K51" s="252" t="s">
        <v>1023</v>
      </c>
      <c r="L51" s="214"/>
      <c r="N51" s="214"/>
      <c r="P51" s="175"/>
    </row>
    <row r="52" spans="1:16" s="174" customFormat="1" ht="12" x14ac:dyDescent="0.2">
      <c r="B52" s="214"/>
      <c r="D52" s="214"/>
      <c r="E52" s="85"/>
      <c r="F52" s="214"/>
      <c r="H52" s="214"/>
      <c r="J52" s="214"/>
      <c r="L52" s="214"/>
      <c r="N52" s="214"/>
      <c r="P52" s="175"/>
    </row>
    <row r="53" spans="1:16" s="174" customFormat="1" ht="12" x14ac:dyDescent="0.2">
      <c r="B53" s="214"/>
      <c r="C53" s="85"/>
      <c r="D53" s="214"/>
      <c r="E53" s="85"/>
      <c r="F53" s="214"/>
      <c r="H53" s="214"/>
      <c r="J53" s="214"/>
      <c r="L53" s="214"/>
      <c r="N53" s="214"/>
      <c r="P53" s="175"/>
    </row>
    <row r="54" spans="1:16" s="174" customFormat="1" ht="12.75" x14ac:dyDescent="0.2">
      <c r="B54" s="84"/>
      <c r="C54" s="85"/>
      <c r="D54" s="84"/>
      <c r="E54" s="85"/>
      <c r="F54" s="84"/>
      <c r="H54" s="84"/>
      <c r="J54" s="84"/>
      <c r="L54" s="84"/>
      <c r="M54" s="214"/>
      <c r="N54" s="84"/>
      <c r="P54" s="175"/>
    </row>
    <row r="55" spans="1:16" ht="12" customHeight="1" x14ac:dyDescent="0.25">
      <c r="A55" s="174"/>
    </row>
    <row r="58" spans="1:16" x14ac:dyDescent="0.25">
      <c r="C58" s="215"/>
    </row>
    <row r="59" spans="1:16" x14ac:dyDescent="0.25">
      <c r="C59" s="215"/>
    </row>
    <row r="74" spans="1:1" x14ac:dyDescent="0.25">
      <c r="A74"/>
    </row>
    <row r="133" spans="1:15" x14ac:dyDescent="0.25">
      <c r="C133" s="174"/>
      <c r="E133" s="174"/>
    </row>
    <row r="134" spans="1:15" x14ac:dyDescent="0.25">
      <c r="C134" s="174"/>
      <c r="E134" s="174"/>
    </row>
    <row r="135" spans="1:15" x14ac:dyDescent="0.25">
      <c r="B135" s="213"/>
      <c r="D135" s="213"/>
      <c r="F135" s="213"/>
      <c r="H135" s="213"/>
      <c r="I135" s="174"/>
      <c r="J135" s="213"/>
      <c r="K135" s="174"/>
      <c r="L135" s="213"/>
      <c r="M135" s="213"/>
      <c r="N135" s="213"/>
      <c r="O135" s="174"/>
    </row>
    <row r="136" spans="1:15" x14ac:dyDescent="0.25">
      <c r="B136" s="213"/>
      <c r="C136" s="174"/>
      <c r="D136" s="213"/>
      <c r="E136" s="213"/>
      <c r="F136" s="213"/>
      <c r="G136" s="174"/>
      <c r="H136" s="213"/>
      <c r="I136" s="174"/>
      <c r="J136" s="213"/>
      <c r="K136" s="174"/>
      <c r="L136" s="213"/>
      <c r="M136" s="213"/>
      <c r="N136" s="213"/>
      <c r="O136" s="174"/>
    </row>
    <row r="137" spans="1:15" x14ac:dyDescent="0.25">
      <c r="C137" s="174"/>
      <c r="E137" s="213"/>
      <c r="G137" s="174"/>
    </row>
    <row r="138" spans="1:15" x14ac:dyDescent="0.25">
      <c r="B138" s="213"/>
      <c r="C138" s="174"/>
      <c r="D138" s="213"/>
      <c r="E138" s="174"/>
      <c r="F138" s="213"/>
      <c r="H138" s="213"/>
      <c r="I138" s="174"/>
      <c r="J138" s="213"/>
      <c r="K138" s="174"/>
      <c r="L138" s="213"/>
      <c r="M138" s="174"/>
      <c r="N138" s="213"/>
      <c r="O138" s="213"/>
    </row>
    <row r="139" spans="1:15" x14ac:dyDescent="0.25">
      <c r="A139"/>
      <c r="B139" s="213"/>
      <c r="D139" s="213"/>
      <c r="F139" s="213"/>
      <c r="G139" s="174"/>
      <c r="H139" s="213"/>
      <c r="I139" s="174"/>
      <c r="J139" s="213"/>
      <c r="K139" s="174"/>
      <c r="L139" s="213"/>
      <c r="M139" s="174"/>
      <c r="N139" s="213"/>
      <c r="O139" s="213"/>
    </row>
    <row r="140" spans="1:15" x14ac:dyDescent="0.25">
      <c r="B140" s="213"/>
      <c r="D140" s="213"/>
      <c r="F140" s="213"/>
      <c r="G140" s="174"/>
      <c r="H140" s="213"/>
      <c r="I140" s="174"/>
      <c r="J140" s="213"/>
      <c r="K140" s="174"/>
      <c r="L140" s="213"/>
      <c r="M140" s="213"/>
      <c r="N140" s="213"/>
      <c r="O140" s="174"/>
    </row>
    <row r="141" spans="1:15" x14ac:dyDescent="0.25">
      <c r="G141" s="174"/>
    </row>
    <row r="149" spans="1:1" x14ac:dyDescent="0.25">
      <c r="A149"/>
    </row>
    <row r="180" spans="1:1" x14ac:dyDescent="0.25">
      <c r="A180"/>
    </row>
    <row r="217" spans="1:1" x14ac:dyDescent="0.25">
      <c r="A217"/>
    </row>
    <row r="245" spans="1:1" x14ac:dyDescent="0.25">
      <c r="A245"/>
    </row>
    <row r="288" spans="1:1" x14ac:dyDescent="0.25">
      <c r="A288"/>
    </row>
    <row r="321" spans="1:1" x14ac:dyDescent="0.25">
      <c r="A321"/>
    </row>
    <row r="342" spans="1:1" x14ac:dyDescent="0.25">
      <c r="A342"/>
    </row>
    <row r="357" spans="2:16" x14ac:dyDescent="0.25">
      <c r="C357" s="217"/>
      <c r="E357" s="217"/>
    </row>
    <row r="359" spans="2:16" s="218" customFormat="1" x14ac:dyDescent="0.25">
      <c r="B359" s="216"/>
      <c r="C359" s="85"/>
      <c r="D359" s="216"/>
      <c r="E359" s="85"/>
      <c r="F359" s="216"/>
      <c r="G359" s="85"/>
      <c r="H359" s="216"/>
      <c r="I359" s="217"/>
      <c r="J359" s="216"/>
      <c r="K359" s="217"/>
      <c r="L359" s="216"/>
      <c r="M359" s="217"/>
      <c r="N359" s="216"/>
      <c r="O359" s="217"/>
      <c r="P359" s="216"/>
    </row>
    <row r="360" spans="2:16" x14ac:dyDescent="0.25">
      <c r="G360" s="217"/>
    </row>
    <row r="394" spans="1:1" x14ac:dyDescent="0.25">
      <c r="A394"/>
    </row>
    <row r="397" spans="1:1" x14ac:dyDescent="0.25">
      <c r="A397"/>
    </row>
  </sheetData>
  <mergeCells count="1">
    <mergeCell ref="A1:O1"/>
  </mergeCells>
  <phoneticPr fontId="57" type="noConversion"/>
  <hyperlinks>
    <hyperlink ref="A2" location="'ÁLLÓFOGASOK, EGYÉB TERMÉKEK'!A3" display="100 fogas " xr:uid="{00000000-0004-0000-0200-000000000000}"/>
    <hyperlink ref="A3" location="'ÁLLÓFOGASOK, EGYÉB TERMÉKEK'!E3" display="101 fogas " xr:uid="{00000000-0004-0000-0200-000001000000}"/>
    <hyperlink ref="A11" location="FORGÓ!A973" display="1048 ASYN ergo antisztatikus" xr:uid="{00000000-0004-0000-0200-000002000000}"/>
    <hyperlink ref="A12" location="FORGÓ!A551" display="1080 ASYN" xr:uid="{00000000-0004-0000-0200-000003000000}"/>
    <hyperlink ref="A13" location="FORGÓ!A551" display="1080 ASYN ergo" xr:uid="{00000000-0004-0000-0200-000004000000}"/>
    <hyperlink ref="A14" location="FORGÓ!I551" display="1080 MEK " xr:uid="{00000000-0004-0000-0200-000005000000}"/>
    <hyperlink ref="A39" location="FORGÓ!Q551" display="1140 ASYN " xr:uid="{00000000-0004-0000-0200-000006000000}"/>
    <hyperlink ref="A15" location="NEMFORGÓ!A238" display="1120 LC" xr:uid="{00000000-0004-0000-0200-000007000000}"/>
    <hyperlink ref="A17" location="NEMFORGÓ!I238" display="1120 LN MAXI" xr:uid="{00000000-0004-0000-0200-000008000000}"/>
    <hyperlink ref="A18" location="NEMFORGÓ!Q238" display="1120 LN MAXI + TA" xr:uid="{00000000-0004-0000-0200-000009000000}"/>
    <hyperlink ref="A19" location="NEMFORGÓ!Y238" display="1120 TC " xr:uid="{00000000-0004-0000-0200-00000A000000}"/>
    <hyperlink ref="A20" location="NEMFORGÓ!Y238" display="1120 TN" xr:uid="{00000000-0004-0000-0200-00000B000000}"/>
    <hyperlink ref="A21" location="NEMFORGÓ!A254" display="1121 LN H" xr:uid="{00000000-0004-0000-0200-00000C000000}"/>
    <hyperlink ref="A22" location="NEMFORGÓ!A254" display="1121 TN H" xr:uid="{00000000-0004-0000-0200-00000D000000}"/>
    <hyperlink ref="A23" location="NEMFORGÓ!I254" display="1122 LN" xr:uid="{00000000-0004-0000-0200-00000E000000}"/>
    <hyperlink ref="A24" location="NEMFORGÓ!I254" display="1122 PN" xr:uid="{00000000-0004-0000-0200-00000F000000}"/>
    <hyperlink ref="A25" location="NEMFORGÓ!I254" display="1122 PN LAYER" xr:uid="{00000000-0004-0000-0200-000010000000}"/>
    <hyperlink ref="A26" location="NEMFORGÓ!Q254" display="1122 TN" xr:uid="{00000000-0004-0000-0200-000011000000}"/>
    <hyperlink ref="A27" location="NEMFORGÓ!Y254" display="1123 LN" xr:uid="{00000000-0004-0000-0200-000012000000}"/>
    <hyperlink ref="A28" location="NEMFORGÓ!A268" display="1123 PN" xr:uid="{00000000-0004-0000-0200-000013000000}"/>
    <hyperlink ref="A29" location="NEMFORGÓ!A268" display="1123 PN LAYER" xr:uid="{00000000-0004-0000-0200-000014000000}"/>
    <hyperlink ref="A30" location="NEMFORGÓ!I268" display="1123 TN" xr:uid="{00000000-0004-0000-0200-000015000000}"/>
    <hyperlink ref="A31" location="NEMFORGÓ!Q268" display="1124 LN" xr:uid="{00000000-0004-0000-0200-000016000000}"/>
    <hyperlink ref="A32" location="NEMFORGÓ!Q268" display="1124 PN" xr:uid="{00000000-0004-0000-0200-000017000000}"/>
    <hyperlink ref="A33" location="NEMFORGÓ!Q268" display="1124 PN LAYER" xr:uid="{00000000-0004-0000-0200-000018000000}"/>
    <hyperlink ref="A34" location="NEMFORGÓ!Y268" display="1124 TN" xr:uid="{00000000-0004-0000-0200-000019000000}"/>
    <hyperlink ref="A35" location="NEMFORGÓ!A282" display="1125 LN" xr:uid="{00000000-0004-0000-0200-00001A000000}"/>
    <hyperlink ref="A36" location="NEMFORGÓ!A282" display="1125 PN" xr:uid="{00000000-0004-0000-0200-00001B000000}"/>
    <hyperlink ref="A37" location="NEMFORGÓ!A282" display="1125 PN LAYER" xr:uid="{00000000-0004-0000-0200-00001C000000}"/>
    <hyperlink ref="A38" location="NEMFORGÓ!I282" display="1125 TN" xr:uid="{00000000-0004-0000-0200-00001D000000}"/>
    <hyperlink ref="A40" location="NEMFORGÓ!Q282" display="1158 LC " xr:uid="{00000000-0004-0000-0200-00001E000000}"/>
    <hyperlink ref="A41" location="NEMFORGÓ!Q282" display="1158 LN" xr:uid="{00000000-0004-0000-0200-00001F000000}"/>
    <hyperlink ref="A42" location="NEMFORGÓ!Y282" display="1158 TLC " xr:uid="{00000000-0004-0000-0200-000020000000}"/>
    <hyperlink ref="A43" location="NEMFORGÓ!Y368" display="1202 PN VICENZA" xr:uid="{00000000-0004-0000-0200-000021000000}"/>
    <hyperlink ref="A44" location="NEMFORGÓ!Y368" display="1203 PN VICENZA" xr:uid="{00000000-0004-0000-0200-000022000000}"/>
    <hyperlink ref="C20" location="FORGÓ!A91" display="1800 LEI " xr:uid="{00000000-0004-0000-0200-000023000000}"/>
    <hyperlink ref="C21" location="FORGÓ!I891" display="1820 LEI" xr:uid="{00000000-0004-0000-0200-000024000000}"/>
    <hyperlink ref="C45" location="FORGÓ!Q91" display="7600 SHINY basic" xr:uid="{00000000-0004-0000-0200-000025000000}"/>
    <hyperlink ref="C46" location="FORGÓ!Y91" display="7600 SHINY multi" xr:uid="{00000000-0004-0000-0200-000026000000}"/>
    <hyperlink ref="C41" location="FORGÓ!I216" display="3500 XXL" xr:uid="{00000000-0004-0000-0200-000027000000}"/>
    <hyperlink ref="C17" location="FORGÓ!I369" display="1580 GALA" xr:uid="{00000000-0004-0000-0200-000028000000}"/>
    <hyperlink ref="C19" location="FORGÓ!Q369" display="1640 SYN ATHEA" xr:uid="{00000000-0004-0000-0200-000029000000}"/>
    <hyperlink ref="C24" location="FORGÓ!A384" display="1850 OMNIA smart " xr:uid="{00000000-0004-0000-0200-00002A000000}"/>
    <hyperlink ref="C25" location="FORGÓ!Q384" display="1850 OMNIA standard " xr:uid="{00000000-0004-0000-0200-00002B000000}"/>
    <hyperlink ref="C26" location="FORGÓ!Y384" display="1850 OMNIA white " xr:uid="{00000000-0004-0000-0200-00002C000000}"/>
    <hyperlink ref="C27" location="FORGÓ!A399" display="1870 MOTION" xr:uid="{00000000-0004-0000-0200-00002D000000}"/>
    <hyperlink ref="C18" location="FORGÓ!Y551" display="1640 ASYN ATHEA " xr:uid="{00000000-0004-0000-0200-00002E000000}"/>
    <hyperlink ref="C3" location="FORGÓ!Q947" display="1290 ASYN" xr:uid="{00000000-0004-0000-0200-00002F000000}"/>
    <hyperlink ref="C4" location="FORGÓ!Y947" display="1290 MEK" xr:uid="{00000000-0004-0000-0200-000030000000}"/>
    <hyperlink ref="C5" location="FORGÓ!Y947" display="1290 NOR" xr:uid="{00000000-0004-0000-0200-000031000000}"/>
    <hyperlink ref="C6" location="FORGÓ!I960" display="1290 ZON" xr:uid="{00000000-0004-0000-0200-000032000000}"/>
    <hyperlink ref="C7" location="FORGÓ!Q973" display="1291 ASYN antisztatikus" xr:uid="{00000000-0004-0000-0200-000033000000}"/>
    <hyperlink ref="C8" location="FORGÓ!Y973" display="1291 NOR antisztatikus" xr:uid="{00000000-0004-0000-0200-000034000000}"/>
    <hyperlink ref="C9" location="FORGÓ!A986" display="1297 ASYN REBECCA" xr:uid="{00000000-0004-0000-0200-000035000000}"/>
    <hyperlink ref="C22" location="FORGÓ!Y986" display="1824 LEI " xr:uid="{00000000-0004-0000-0200-000036000000}"/>
    <hyperlink ref="C2" location="FORGÓ!Q986" display="1260 ALLOY PU" xr:uid="{00000000-0004-0000-0200-000037000000}"/>
    <hyperlink ref="C28" location="NEMFORGÓ!A3" display="2130 PC STRIKE " xr:uid="{00000000-0004-0000-0200-000038000000}"/>
    <hyperlink ref="C29" location="NEMFORGÓ!A3" display="2130 TC STRIKE" xr:uid="{00000000-0004-0000-0200-000039000000}"/>
    <hyperlink ref="C30" location="NEMFORGÓ!I3" display="2170 TC ROCKY" xr:uid="{00000000-0004-0000-0200-00003A000000}"/>
    <hyperlink ref="C32" location="NEMFORGÓ!I3" display="2170 TN ROCKY" xr:uid="{00000000-0004-0000-0200-00003B000000}"/>
    <hyperlink ref="C31" location="NEMFORGÓ!Q3" display="2170 TC ROCKY net" xr:uid="{00000000-0004-0000-0200-00003C000000}"/>
    <hyperlink ref="C33" location="NEMFORGÓ!Q3" display="2170 TN ROCKY net" xr:uid="{00000000-0004-0000-0200-00003D000000}"/>
    <hyperlink ref="C34" location="NEMFORGÓ!Y3" display="2170/S ROCKY" xr:uid="{00000000-0004-0000-0200-00003E000000}"/>
    <hyperlink ref="C35" location="NEMFORGÓ!A19" display="2170/S ROCKY net" xr:uid="{00000000-0004-0000-0200-00003F000000}"/>
    <hyperlink ref="C36" location="NEMFORGÓ!I19" display="2180/S MAGIX " xr:uid="{00000000-0004-0000-0200-000040000000}"/>
    <hyperlink ref="C37" location="NEMFORGÓ!Q19" display="2181/S MAGIX" xr:uid="{00000000-0004-0000-0200-000041000000}"/>
    <hyperlink ref="C38" location="NEMFORGÓ!Y19" display="2182/S MAGIX net" xr:uid="{00000000-0004-0000-0200-000042000000}"/>
    <hyperlink ref="C39" location="NEMFORGÓ!A35" display="2184 MAGIX 4L " xr:uid="{00000000-0004-0000-0200-000043000000}"/>
    <hyperlink ref="C10" location="NEMFORGÓ!A297" display="1322 LN" xr:uid="{00000000-0004-0000-0200-000044000000}"/>
    <hyperlink ref="C12" location="NEMFORGÓ!A297" display="1323 LN" xr:uid="{00000000-0004-0000-0200-000045000000}"/>
    <hyperlink ref="C14" location="NEMFORGÓ!A297" display="1324 LN" xr:uid="{00000000-0004-0000-0200-000046000000}"/>
    <hyperlink ref="C11" location="NEMFORGÓ!I297" display="1322 TLN" xr:uid="{00000000-0004-0000-0200-000047000000}"/>
    <hyperlink ref="C13" location="NEMFORGÓ!Q297" display="1323 TLN" xr:uid="{00000000-0004-0000-0200-000048000000}"/>
    <hyperlink ref="C15" location="NEMFORGÓ!Y297" display="1324 TLN" xr:uid="{00000000-0004-0000-0200-000049000000}"/>
    <hyperlink ref="A45" location="NEMFORGÓ!Y368" display="1204 PN VICENZA " xr:uid="{00000000-0004-0000-0200-00004A000000}"/>
    <hyperlink ref="A46" location="NEMFORGÓ!Y368" display="1205 PN VICENZA" xr:uid="{00000000-0004-0000-0200-00004B000000}"/>
    <hyperlink ref="C47" location="FORGÓ!A104" display="7650 SHINY basic" xr:uid="{00000000-0004-0000-0200-00004C000000}"/>
    <hyperlink ref="C49" location="FORGÓ!Q104" display="7900 EWE" xr:uid="{00000000-0004-0000-0200-00004D000000}"/>
    <hyperlink ref="E2" location="FORGÓ!Y104" display="7950 EWE" xr:uid="{00000000-0004-0000-0200-00004E000000}"/>
    <hyperlink ref="E3" location="FORGÓ!A117" display="7950/S EWE " xr:uid="{00000000-0004-0000-0200-00004F000000}"/>
    <hyperlink ref="E17" location="FORGÓ!A718" display="AVALON " xr:uid="{00000000-0004-0000-0200-000050000000}"/>
    <hyperlink ref="E18" location="FORGÓ!I718" display="BALTIMORE" xr:uid="{00000000-0004-0000-0200-000051000000}"/>
    <hyperlink ref="E8" location="FORGÓ!Y986" display="AIAX 24 " xr:uid="{00000000-0004-0000-0200-000052000000}"/>
    <hyperlink ref="E9" location="FORGÓ!A999" display="ÁLLÁSKÖNNYÍTŐ CN" xr:uid="{00000000-0004-0000-0200-000053000000}"/>
    <hyperlink ref="E10" location="FORGÓ!I999" display="ÁLLÁSKÖNNYÍTŐ, összecs." xr:uid="{00000000-0004-0000-0200-000054000000}"/>
    <hyperlink ref="E11" location="NEMFORGÓ!I35" display="AOKI" xr:uid="{00000000-0004-0000-0200-000055000000}"/>
    <hyperlink ref="E12" location="NEMFORGÓ!Q35" display="AOKI alu" xr:uid="{00000000-0004-0000-0200-000056000000}"/>
    <hyperlink ref="E13" location="NEMFORGÓ!Y35" display="AOKI style " xr:uid="{00000000-0004-0000-0200-000057000000}"/>
    <hyperlink ref="E14" location="NEMFORGÓ!A51" display="AOKI/S " xr:uid="{00000000-0004-0000-0200-000058000000}"/>
    <hyperlink ref="E15" location="NEMFORGÓ!I51" display="AOKI/SB" xr:uid="{00000000-0004-0000-0200-000059000000}"/>
    <hyperlink ref="E19" location="NEMFORGÓ!A466" display="BANKETTSZÉK 02" xr:uid="{00000000-0004-0000-0200-00005A000000}"/>
    <hyperlink ref="E20" location="NEMFORGÓ!I466" display="BANKETTSZÉK 03 " xr:uid="{00000000-0004-0000-0200-00005B000000}"/>
    <hyperlink ref="E25" location="'SOFT SEATING'!Q3" display="BELEN cross" xr:uid="{00000000-0004-0000-0200-00005C000000}"/>
    <hyperlink ref="E23" location="'ÁLLÓFOGASOK, EGYÉB TERMÉKEK'!I34" display="BASIC lábtámasz " xr:uid="{00000000-0004-0000-0200-00005D000000}"/>
    <hyperlink ref="E39" location="FORGÓ!Q299" display="BOSTON extra " xr:uid="{00000000-0004-0000-0200-00005E000000}"/>
    <hyperlink ref="E36" location="FORGÓ!A314" display="BOSTON 24 " xr:uid="{00000000-0004-0000-0200-00005F000000}"/>
    <hyperlink ref="E40" location="FORGÓ!I314" display="BOSTON H extra " xr:uid="{00000000-0004-0000-0200-000060000000}"/>
    <hyperlink ref="E37" location="FORGÓ!Q314" display="BOSTON 4L " xr:uid="{00000000-0004-0000-0200-000061000000}"/>
    <hyperlink ref="E38" location="FORGÓ!A334" display="FORGÓ!A334" xr:uid="{00000000-0004-0000-0200-000062000000}"/>
    <hyperlink ref="E41" location="FORGÓ!I334" display="BOSTON két színű kárpitozás" xr:uid="{00000000-0004-0000-0200-000063000000}"/>
    <hyperlink ref="E34" location="'SOFT SEATING'!Q18" display="BOB kanapé" xr:uid="{00000000-0004-0000-0200-000064000000}"/>
    <hyperlink ref="E33" location="'ÁLLÓFOGASOK, EGYÉB TERMÉKEK'!I3" display="BISTROT fogas " xr:uid="{00000000-0004-0000-0200-000065000000}"/>
    <hyperlink ref="E31" location="'ÁLLÓFOGASOK, EGYÉB TERMÉKEK'!A34" display="BIONUR bőrápoló balzsam" xr:uid="{00000000-0004-0000-0200-000066000000}"/>
    <hyperlink ref="E32" location="'ÁLLÓFOGASOK, EGYÉB TERMÉKEK'!E34" display="BIONUR folttisztító gél " xr:uid="{00000000-0004-0000-0200-000067000000}"/>
    <hyperlink ref="E26" location="'SOFT SEATING'!Y3" display="BELEN style" xr:uid="{00000000-0004-0000-0200-000068000000}"/>
    <hyperlink ref="G9" location="FORGÓ!Q117" display="CHICAGO/S " xr:uid="{00000000-0004-0000-0200-000069000000}"/>
    <hyperlink ref="G3" location="FORGÓ!I229" display="BUFFALO " xr:uid="{00000000-0004-0000-0200-00006A000000}"/>
    <hyperlink ref="E42" location="FORGÓ!A299" display="BOSTON smart" xr:uid="{00000000-0004-0000-0200-00006B000000}"/>
    <hyperlink ref="E44" location="FORGÓ!Y314" display="BOSTON/S " xr:uid="{00000000-0004-0000-0200-00006C000000}"/>
    <hyperlink ref="G35" location="FORGÓ!A369" display="COLLEGE tréning szék" xr:uid="{00000000-0004-0000-0200-00006D000000}"/>
    <hyperlink ref="G38" location="FORGÓ!Q399" display="COPE HU" xr:uid="{00000000-0004-0000-0200-00006E000000}"/>
    <hyperlink ref="G43" location="FORGÓ!I414" display="DYNA net " xr:uid="{00000000-0004-0000-0200-00006F000000}"/>
    <hyperlink ref="G45" location="FORGÓ!Y414" display="ECLIPSE H" xr:uid="{00000000-0004-0000-0200-000070000000}"/>
    <hyperlink ref="E45" location="FORGÓ!A581" display="BRAVO" xr:uid="{00000000-0004-0000-0200-000071000000}"/>
    <hyperlink ref="G2" location="FORGÓ!I581" display="BRAVO LX " xr:uid="{00000000-0004-0000-0200-000072000000}"/>
    <hyperlink ref="G33" location="FORGÓ!Y581" display="CINQUE ASYN LX " xr:uid="{00000000-0004-0000-0200-000073000000}"/>
    <hyperlink ref="G37" location="FORGÓ!Q999" display="CONCORDE" xr:uid="{00000000-0004-0000-0200-000074000000}"/>
    <hyperlink ref="G29" location="NEMFORGÓ!Q51" display="CINEMA PN" xr:uid="{00000000-0004-0000-0200-000075000000}"/>
    <hyperlink ref="G28" location="NEMFORGÓ!Q51" display="CINEMA PC" xr:uid="{00000000-0004-0000-0200-000076000000}"/>
    <hyperlink ref="G31" location="NEMFORGÓ!Y51" display="CINEMA TN" xr:uid="{00000000-0004-0000-0200-000077000000}"/>
    <hyperlink ref="G12" location="NEMFORGÓ!I67" display="CINEMA 102 PN" xr:uid="{00000000-0004-0000-0200-000078000000}"/>
    <hyperlink ref="G11" location="NEMFORGÓ!I67" display="CINEMA 102 PG" xr:uid="{00000000-0004-0000-0200-000079000000}"/>
    <hyperlink ref="G10" location="NEMFORGÓ!I67" display="CINEMA 102 PC" xr:uid="{00000000-0004-0000-0200-00007A000000}"/>
    <hyperlink ref="G15" location="NEMFORGÓ!Q67" display="CINEMA 102 TN" xr:uid="{00000000-0004-0000-0200-00007B000000}"/>
    <hyperlink ref="G14" location="NEMFORGÓ!Q67" display="CINEMA 102 TG" xr:uid="{00000000-0004-0000-0200-00007C000000}"/>
    <hyperlink ref="G13" location="NEMFORGÓ!Q67" display="CINEMA 102 TC" xr:uid="{00000000-0004-0000-0200-00007D000000}"/>
    <hyperlink ref="G18" location="NEMFORGÓ!A83" display="CINEMA 103 PN" xr:uid="{00000000-0004-0000-0200-00007E000000}"/>
    <hyperlink ref="G17" location="NEMFORGÓ!A83" display="CINEMA 103 PG" xr:uid="{00000000-0004-0000-0200-00007F000000}"/>
    <hyperlink ref="G16" location="NEMFORGÓ!A83" display="CINEMA 103 PC" xr:uid="{00000000-0004-0000-0200-000080000000}"/>
    <hyperlink ref="G21" location="NEMFORGÓ!I83" display="CINEMA 103 TN" xr:uid="{00000000-0004-0000-0200-000081000000}"/>
    <hyperlink ref="G19" location="NEMFORGÓ!Y83" display="CINEMA 103 TC" xr:uid="{00000000-0004-0000-0200-000082000000}"/>
    <hyperlink ref="G24" location="NEMFORGÓ!I83" display="CINEMA 104 PN" xr:uid="{00000000-0004-0000-0200-000083000000}"/>
    <hyperlink ref="G23" location="NEMFORGÓ!I83" display="CINEMA 104 PG" xr:uid="{00000000-0004-0000-0200-000084000000}"/>
    <hyperlink ref="G22" location="NEMFORGÓ!I83" display="CINEMA 104 PC" xr:uid="{00000000-0004-0000-0200-000085000000}"/>
    <hyperlink ref="G25" location="NEMFORGÓ!Q83" display="CINEMA 104 TC" xr:uid="{00000000-0004-0000-0200-000086000000}"/>
    <hyperlink ref="G26" location="NEMFORGÓ!Q83" display="CINEMA 104 TG" xr:uid="{00000000-0004-0000-0200-000087000000}"/>
    <hyperlink ref="G27" location="NEMFORGÓ!Q83" display="CINEMA 104 TN" xr:uid="{00000000-0004-0000-0200-000088000000}"/>
    <hyperlink ref="G40" location="'ÁLLÓFOGASOK, EGYÉB TERMÉKEK'!M3" display="DALLAS fogas " xr:uid="{00000000-0004-0000-0200-000089000000}"/>
    <hyperlink ref="G51" location="FORGÓ!Q3" display="EPIC H " xr:uid="{00000000-0004-0000-0200-00008A000000}"/>
    <hyperlink ref="I2" location="FORGÓ!Y3" display="EPIC M" xr:uid="{00000000-0004-0000-0200-00008B000000}"/>
    <hyperlink ref="I3" location="FORGÓ!I16" display="ERGOHUMAN Elite II" xr:uid="{00000000-0004-0000-0200-00008C000000}"/>
    <hyperlink ref="I21" location="FORGÓ!I744" display="JOY " xr:uid="{00000000-0004-0000-0200-00008D000000}"/>
    <hyperlink ref="I22" location="NEMFORGÓ!I466" display="KANADANKA karfás" xr:uid="{00000000-0004-0000-0200-00008E000000}"/>
    <hyperlink ref="I24" location="'SOFT SEATING'!Y18" display="KUBE 100" xr:uid="{00000000-0004-0000-0200-00008F000000}"/>
    <hyperlink ref="I26" location="'SOFT SEATING'!I33" display="KUBE 103" xr:uid="{00000000-0004-0000-0200-000090000000}"/>
    <hyperlink ref="I17" location="ASZTALOK!Q3" display="ISTRA 01 ASZTAL" xr:uid="{00000000-0004-0000-0200-000091000000}"/>
    <hyperlink ref="I18" location="ASZTALOK!Y3" display="ISTRA 02 ASZTAL" xr:uid="{00000000-0004-0000-0200-000092000000}"/>
    <hyperlink ref="I19" location="ASZTALOK!A16" display="ISTRA 03 ASZTAL" xr:uid="{00000000-0004-0000-0200-000093000000}"/>
    <hyperlink ref="I20" location="ASZTALOK!I16" display="ISTRA 04 ASZTAL" xr:uid="{00000000-0004-0000-0200-000094000000}"/>
    <hyperlink ref="G49" location="'ÁLLÓFOGASOK, EGYÉB TERMÉKEK'!A19" display="ELIX fogas" xr:uid="{00000000-0004-0000-0200-000095000000}"/>
    <hyperlink ref="I11" location="'ÁLLÓFOGASOK, EGYÉB TERMÉKEK'!E19" display="HALIFAX fogas " xr:uid="{00000000-0004-0000-0200-000096000000}"/>
    <hyperlink ref="K5" location="FORGÓ!Y744" display="MODUS textil" xr:uid="{00000000-0004-0000-0200-000097000000}"/>
    <hyperlink ref="K14" location="NEMFORGÓ!I325" display="MONO PC" xr:uid="{00000000-0004-0000-0200-000098000000}"/>
    <hyperlink ref="K6" location="NEMFORGÓ!Q325" display="MONO 102 PC" xr:uid="{00000000-0004-0000-0200-000099000000}"/>
    <hyperlink ref="K7" location="NEMFORGÓ!Q325" display="MONO 102 PN" xr:uid="{00000000-0004-0000-0200-00009A000000}"/>
    <hyperlink ref="K8" location="NEMFORGÓ!Y325" display="MONO 103 PC" xr:uid="{00000000-0004-0000-0200-00009B000000}"/>
    <hyperlink ref="K9" location="NEMFORGÓ!Y325" display="MONO 103 PN" xr:uid="{00000000-0004-0000-0200-00009C000000}"/>
    <hyperlink ref="K10" location="NEMFORGÓ!A339" display="MONO 104 PC" xr:uid="{00000000-0004-0000-0200-00009D000000}"/>
    <hyperlink ref="K11" location="NEMFORGÓ!A339" display="MONO 104 PN" xr:uid="{00000000-0004-0000-0200-00009E000000}"/>
    <hyperlink ref="K35" location="FORGÓ!I456" display="OKLAHOMA classic " xr:uid="{00000000-0004-0000-0200-00009F000000}"/>
    <hyperlink ref="K37" location="FORGÓ!I609" display="PANTERGOS LX " xr:uid="{00000000-0004-0000-0200-0000A0000000}"/>
    <hyperlink ref="K19" location="FORGÓ!A757" display="MONTGOMERY" xr:uid="{00000000-0004-0000-0200-0000A1000000}"/>
    <hyperlink ref="K21" location="FORGÓ!Q757" display="MULBERRY " xr:uid="{00000000-0004-0000-0200-0000A2000000}"/>
    <hyperlink ref="K27" location="'SOFT SEATING'!I49" display="NOTRE DAME 100 " xr:uid="{00000000-0004-0000-0200-0000A3000000}"/>
    <hyperlink ref="K29" location="'SOFT SEATING'!Q49" display="NOTRE DAME 102" xr:uid="{00000000-0004-0000-0200-0000A4000000}"/>
    <hyperlink ref="K30" location="'SOFT SEATING'!Y49" display="NOTRE DAME 103" xr:uid="{00000000-0004-0000-0200-0000A5000000}"/>
    <hyperlink ref="K32" location="'SOFT SEATING'!I65" display="NOTRE DAME LOUNGE 100" xr:uid="{00000000-0004-0000-0200-0000A6000000}"/>
    <hyperlink ref="K33" location="'SOFT SEATING'!Q65" display="NOTRE DAME LOUNGE 102 " xr:uid="{00000000-0004-0000-0200-0000A7000000}"/>
    <hyperlink ref="K34" location="'SOFT SEATING'!Y65" display="NOTRE DAME LOUNGE 103" xr:uid="{00000000-0004-0000-0200-0000A8000000}"/>
    <hyperlink ref="K22" location="'SOFT SEATING'!A81" display="ND 1" xr:uid="{00000000-0004-0000-0200-0000A9000000}"/>
    <hyperlink ref="K23" location="'SOFT SEATING'!I81" display="ND 2" xr:uid="{00000000-0004-0000-0200-0000AA000000}"/>
    <hyperlink ref="K24" location="'SOFT SEATING'!Q81" display="ND 3" xr:uid="{00000000-0004-0000-0200-0000AB000000}"/>
    <hyperlink ref="K39" location="'ÁLLÓFOGASOK, EGYÉB TERMÉKEK'!M19" display="PASO fogas " xr:uid="{00000000-0004-0000-0200-0000AC000000}"/>
    <hyperlink ref="M16" location="FORGÓ!I242" display="SIRIO" xr:uid="{00000000-0004-0000-0200-0000AD000000}"/>
    <hyperlink ref="M17" location="FORGÓ!Q242" display="SIRIO/S " xr:uid="{00000000-0004-0000-0200-0000AE000000}"/>
    <hyperlink ref="M23" location="FORGÓ!Y242" display="STILO" xr:uid="{00000000-0004-0000-0200-0000AF000000}"/>
    <hyperlink ref="M15" location="FORGÓ!Y329" display="FORGÓ!Y329" xr:uid="{00000000-0004-0000-0200-0000B0000000}"/>
    <hyperlink ref="M21" location="FORGÓ!Y757" display="STERLING " xr:uid="{00000000-0004-0000-0200-0000B1000000}"/>
    <hyperlink ref="M22" location="FORGÓ!A796" display="STERLING fejtámlás " xr:uid="{00000000-0004-0000-0200-0000B2000000}"/>
    <hyperlink ref="M37" location="NEMFORGÓ!A353" display="TAURUS PN" xr:uid="{00000000-0004-0000-0200-0000B3000000}"/>
    <hyperlink ref="M4" location="'SOFT SEATING'!I97" display="RUBICO 100 " xr:uid="{00000000-0004-0000-0200-0000B4000000}"/>
    <hyperlink ref="M5" location="'SOFT SEATING'!Q97" display="RUBICO 102" xr:uid="{00000000-0004-0000-0200-0000B5000000}"/>
    <hyperlink ref="M8" location="'SOFT SEATING'!Y97" display="RUBICO BR 100" xr:uid="{00000000-0004-0000-0200-0000B6000000}"/>
    <hyperlink ref="M9" location="'SOFT SEATING'!Q97" display="RUBICO BR 102" xr:uid="{00000000-0004-0000-0200-0000B7000000}"/>
    <hyperlink ref="M10" location="'SOFT SEATING'!I113" display="RUBICO LOUNGE 100" xr:uid="{00000000-0004-0000-0200-0000B8000000}"/>
    <hyperlink ref="M11" location="'SOFT SEATING'!Q113" display="RUBICO LOUNGE 102" xr:uid="{00000000-0004-0000-0200-0000B9000000}"/>
    <hyperlink ref="M6" location="'SOFT SEATING'!Y113" display="RUBICO 45" xr:uid="{00000000-0004-0000-0200-0000BA000000}"/>
    <hyperlink ref="M7" location="'SOFT SEATING'!A129" display="RUBICO 90" xr:uid="{00000000-0004-0000-0200-0000BB000000}"/>
    <hyperlink ref="M12" location="'SOFT SEATING'!I129" display="RUBICO SQUARE" xr:uid="{00000000-0004-0000-0200-0000BC000000}"/>
    <hyperlink ref="M18" location="'SOFT SEATING'!A145" display="SOPRANO 100 " xr:uid="{00000000-0004-0000-0200-0000BD000000}"/>
    <hyperlink ref="M19" location="'SOFT SEATING'!I145" display="SOPRANO 102" xr:uid="{00000000-0004-0000-0200-0000BE000000}"/>
    <hyperlink ref="M20" location="'SOFT SEATING'!Q145" display="SOPRANO 103" xr:uid="{00000000-0004-0000-0200-0000BF000000}"/>
    <hyperlink ref="M25" location="'SOFT SEATING'!A161" display="STONE P02 puff" xr:uid="{00000000-0004-0000-0200-0000C0000000}"/>
    <hyperlink ref="M26" location="'SOFT SEATING'!I161" display="STONE P03 puff" xr:uid="{00000000-0004-0000-0200-0000C1000000}"/>
    <hyperlink ref="M27" location="'SOFT SEATING'!Q161" display="STONE P04 puff" xr:uid="{00000000-0004-0000-0200-0000C2000000}"/>
    <hyperlink ref="M28" location="'SOFT SEATING'!Y161" display="STONE P05 puff" xr:uid="{00000000-0004-0000-0200-0000C3000000}"/>
    <hyperlink ref="M33" location="'ÁLLÓFOGASOK, EGYÉB TERMÉKEK'!Q34" display="SZÉKALÁTÉT " xr:uid="{00000000-0004-0000-0200-0000C4000000}"/>
    <hyperlink ref="O36" location="FORGÓ!A487" display="YPSILON " xr:uid="{00000000-0004-0000-0200-0000C5000000}"/>
    <hyperlink ref="O35" location="FORGÓ!A635" display="XENIA LX" xr:uid="{00000000-0004-0000-0200-0000C6000000}"/>
    <hyperlink ref="M48" location="FORGÓ!Q795" display="TEXAS " xr:uid="{00000000-0004-0000-0200-0000C7000000}"/>
    <hyperlink ref="O2" location="FORGÓ!Q796" display="TEXAS multi" xr:uid="{00000000-0004-0000-0200-0000C8000000}"/>
    <hyperlink ref="M49" location="FORGÓ!Y796" display="TEXAS HU " xr:uid="{00000000-0004-0000-0200-0000C9000000}"/>
    <hyperlink ref="M50" location="FORGÓ!Y796" display="TEXAS HU SYN" xr:uid="{00000000-0004-0000-0200-0000CA000000}"/>
    <hyperlink ref="M46" location="FORGÓ!I1012" display="TÉRDEPLŐSZÉK " xr:uid="{00000000-0004-0000-0200-0000CB000000}"/>
    <hyperlink ref="O4" location="NEMFORGÓ!A130" display="TIP TOP PN" xr:uid="{00000000-0004-0000-0200-0000CC000000}"/>
    <hyperlink ref="O3" location="NEMFORGÓ!A130" display="TIP TOP PC " xr:uid="{00000000-0004-0000-0200-0000CD000000}"/>
    <hyperlink ref="O5" location="NEMFORGÓ!I130" display="TIP TOP TC" xr:uid="{00000000-0004-0000-0200-0000CE000000}"/>
    <hyperlink ref="O7" location="NEMFORGÓ!I130" display="TIP TOP TN " xr:uid="{00000000-0004-0000-0200-0000CF000000}"/>
    <hyperlink ref="O6" location="NEMFORGÓ!Q130" display="TIP TOP TC net " xr:uid="{00000000-0004-0000-0200-0000D0000000}"/>
    <hyperlink ref="O8" location="NEMFORGÓ!Q130" display="TIP TOP TN net" xr:uid="{00000000-0004-0000-0200-0000D1000000}"/>
    <hyperlink ref="O9" location="NEMFORGÓ!Y130" display="TIP TOP/S TN " xr:uid="{00000000-0004-0000-0200-0000D2000000}"/>
    <hyperlink ref="O39" location="NEMFORGÓ!Q146" display="ZOOM PC" xr:uid="{00000000-0004-0000-0200-0000D3000000}"/>
    <hyperlink ref="O40" location="NEMFORGÓ!Q146" display="ZOOM/S" xr:uid="{00000000-0004-0000-0200-0000D4000000}"/>
    <hyperlink ref="M39" location="NEMFORGÓ!Q353" display="TAURUS TC " xr:uid="{00000000-0004-0000-0200-0000D5000000}"/>
    <hyperlink ref="M42" location="NEMFORGÓ!A337" display="TAURUS TN MAXI" xr:uid="{00000000-0004-0000-0200-0000D6000000}"/>
    <hyperlink ref="M40" location="NEMFORGÓ!Q298" display="TAURUS TC MAXI" xr:uid="{00000000-0004-0000-0200-0000D7000000}"/>
    <hyperlink ref="O29" location="'SOFT SEATING'!I191" display="WIND cross" xr:uid="{00000000-0004-0000-0200-0000D8000000}"/>
    <hyperlink ref="O30" location="'SOFT SEATING'!Q191" display="WIND style" xr:uid="{00000000-0004-0000-0200-0000D9000000}"/>
    <hyperlink ref="O31" location="'SOFT SEATING'!Y191" display="WIND visitor" xr:uid="{00000000-0004-0000-0200-0000DA000000}"/>
    <hyperlink ref="G46" location="FORGÓ!Y414" display="ECLIPSE net" xr:uid="{00000000-0004-0000-0200-0000DB000000}"/>
    <hyperlink ref="E43" location="FORGÓ!I299" display="BOSTON standard " xr:uid="{00000000-0004-0000-0200-0000DC000000}"/>
    <hyperlink ref="C48" location="FORGÓ!I104" display="7650 SHINY multi" xr:uid="{00000000-0004-0000-0200-0000DD000000}"/>
    <hyperlink ref="K31" location="'SOFT SEATING'!A65" display="NOTRE DAM CORNER" xr:uid="{00000000-0004-0000-0200-0000DE000000}"/>
    <hyperlink ref="C23" location="FORGÓ!I369" display="1850 OMNIA RIBBED" xr:uid="{00000000-0004-0000-0200-0000DF000000}"/>
    <hyperlink ref="O24" location="NEMFORGÓ!I146" display="VIOLA TC" xr:uid="{00000000-0004-0000-0200-0000E0000000}"/>
    <hyperlink ref="G41" location="FORGÓ!Y718" display="DELFO" xr:uid="{00000000-0004-0000-0200-0000E1000000}"/>
    <hyperlink ref="K36" location="'ÁLLÓFOGASOK, EGYÉB TERMÉKEK'!I19" display="ORIONE FOGAS" xr:uid="{00000000-0004-0000-0200-0000E2000000}"/>
    <hyperlink ref="I34" location="FORGÓ!A242" display="LUNA" xr:uid="{00000000-0004-0000-0200-0000E3000000}"/>
    <hyperlink ref="E4" location="FORGÓ!Q130" display="8800 KASE SOFT" xr:uid="{00000000-0004-0000-0200-0000E4000000}"/>
    <hyperlink ref="G32" location="NEMFORGÓ!A67" display="CINEMA TC NET" xr:uid="{00000000-0004-0000-0200-0000E5000000}"/>
    <hyperlink ref="I6" location="NEMFORGÓ!Y83" display="ERGOSIT" xr:uid="{00000000-0004-0000-0200-0000E6000000}"/>
    <hyperlink ref="I27" location="NEMFORGÓ!I311" display="LAFILÓ/S PC" xr:uid="{00000000-0004-0000-0200-0000E7000000}"/>
    <hyperlink ref="I28" location="NEMFORGÓ!Q311" display="LAGUNA LXN" xr:uid="{00000000-0004-0000-0200-0000E8000000}"/>
    <hyperlink ref="O20" location="NEMFORGÓ!A382" display="VENEZIA PC" xr:uid="{00000000-0004-0000-0200-0000E9000000}"/>
    <hyperlink ref="M2" location="'SOFT SEATING'!A97" display="RAVENNA" xr:uid="{00000000-0004-0000-0200-0000EA000000}"/>
    <hyperlink ref="G44" location="FORGÓ!Q414" display="DYNA NET WHITE" xr:uid="{00000000-0004-0000-0200-0000EB000000}"/>
    <hyperlink ref="O28" location="FORGÓ!Q622" display="WHITE" xr:uid="{00000000-0004-0000-0200-0000EC000000}"/>
    <hyperlink ref="E24" location="'SOFT SEATING'!I3" display="BELEN alu" xr:uid="{00000000-0004-0000-0200-0000ED000000}"/>
    <hyperlink ref="E28" location="'SOFT SEATING'!I18" display="BELEN wood" xr:uid="{00000000-0004-0000-0200-0000EE000000}"/>
    <hyperlink ref="E27" location="'SOFT SEATING'!A18" display="BELEN visitor" xr:uid="{00000000-0004-0000-0200-0000EF000000}"/>
    <hyperlink ref="E22" location="FORGÓ!Q718" display="BAT" xr:uid="{00000000-0004-0000-0200-0000F0000000}"/>
    <hyperlink ref="E35" location="FORGÓ!A835" display="BONN" xr:uid="{00000000-0004-0000-0200-0000F1000000}"/>
    <hyperlink ref="E21" location="NEMFORGÓ!Q466" display="BANKETTSZÉK 15" xr:uid="{00000000-0004-0000-0200-0000F2000000}"/>
    <hyperlink ref="G8" location="FORGÓ!I117" display="CHICAGO " xr:uid="{00000000-0004-0000-0200-0000F3000000}"/>
    <hyperlink ref="G20" location="NEMFORGÓ!I83" display="CINEMA 103 TG" xr:uid="{00000000-0004-0000-0200-0000F4000000}"/>
    <hyperlink ref="G30" location="NEMFORGÓ!Y51" display="CINEMA TC " xr:uid="{00000000-0004-0000-0200-0000F5000000}"/>
    <hyperlink ref="G34" location="FORGÓ!I399" display="CINQUE SYN standard" xr:uid="{00000000-0004-0000-0200-0000F6000000}"/>
    <hyperlink ref="G50" location="FORGÓ!A429" display="ENIX" xr:uid="{00000000-0004-0000-0200-0000F7000000}"/>
    <hyperlink ref="G48" location="FORGÓ!I329" display="EFC párna" xr:uid="{00000000-0004-0000-0200-0000F8000000}"/>
    <hyperlink ref="I13" location="FORGÓ!Q229" display="HAWAII " xr:uid="{00000000-0004-0000-0200-0000F9000000}"/>
    <hyperlink ref="I9" location="NEMFORGÓ!A311" display="FELICIA " xr:uid="{00000000-0004-0000-0200-0000FA000000}"/>
    <hyperlink ref="I16" location="FORGÓ!Y444" display="HUMANTECH" xr:uid="{00000000-0004-0000-0200-0000FB000000}"/>
    <hyperlink ref="I15" location="FORGÓ!Y429" display="HUFO " xr:uid="{00000000-0004-0000-0200-0000FC000000}"/>
    <hyperlink ref="G47" location="FORGÓ!I429" display="EDGE" xr:uid="{00000000-0004-0000-0200-0000FD000000}"/>
    <hyperlink ref="I25" location="'SOFT SEATING'!A33" display="KUBE 102 " xr:uid="{00000000-0004-0000-0200-0000FE000000}"/>
    <hyperlink ref="I31" location="FORGÓ!Y229" display="LEGEND" xr:uid="{00000000-0004-0000-0200-0000FF000000}"/>
    <hyperlink ref="I32" location="NEMFORGÓ!Y311" display="LUCIA MAXI" xr:uid="{00000000-0004-0000-0200-000000010000}"/>
    <hyperlink ref="I33" location="NEMFORGÓ!A325" display="LUCIA MAXI + TA" xr:uid="{00000000-0004-0000-0200-000001010000}"/>
    <hyperlink ref="I35" location="NEMFORGÓ!A479" display="MALAGA" xr:uid="{00000000-0004-0000-0200-000002010000}"/>
    <hyperlink ref="K4" location="FORGÓ!A29" display="MIRUS II" xr:uid="{00000000-0004-0000-0200-000003010000}"/>
    <hyperlink ref="K15" location="NEMFORGÓ!I325" display="MONO PG" xr:uid="{00000000-0004-0000-0200-000004010000}"/>
    <hyperlink ref="K16" location="'SOFT SEATING'!Q33" display="MONT MARTRE 100 " xr:uid="{00000000-0004-0000-0200-000005010000}"/>
    <hyperlink ref="K17" location="'SOFT SEATING'!Y33" display="MONT MARTRE 102" xr:uid="{00000000-0004-0000-0200-000006010000}"/>
    <hyperlink ref="K18" location="'SOFT SEATING'!A49" display="MONT MARTRE 103" xr:uid="{00000000-0004-0000-0200-000007010000}"/>
    <hyperlink ref="K20" location="FORGÓ!I757" display="MONTGOMERY XXL " xr:uid="{00000000-0004-0000-0200-000008010000}"/>
    <hyperlink ref="K25" location="'SOFT SEATING'!Y73" display="ND 4" xr:uid="{00000000-0004-0000-0200-000009010000}"/>
    <hyperlink ref="K26" location="FORGÓ!I867" display="NEWDALE " xr:uid="{00000000-0004-0000-0200-00000A010000}"/>
    <hyperlink ref="K38" location="FORGÓ!Y609" display="PANTHER" xr:uid="{00000000-0004-0000-0200-00000B010000}"/>
    <hyperlink ref="M13" location="NEMFORGÓ!Q339" display="SABINA TC " xr:uid="{00000000-0004-0000-0200-00000C010000}"/>
    <hyperlink ref="M24" location="'SOFT SEATING'!Y145" display="STONE P01 puff" xr:uid="{00000000-0004-0000-0200-00000D010000}"/>
    <hyperlink ref="M30" location="FORGÓ!A622" display="SYNERGOS LX " xr:uid="{00000000-0004-0000-0200-00000E010000}"/>
    <hyperlink ref="M32" location="NEMFORGÓ!Y479" display="SZÁLLÍTÓKOCSI WK-2" xr:uid="{00000000-0004-0000-0200-00000F010000}"/>
    <hyperlink ref="M35" location="NEMFORGÓ!A353" display="TAURUS PC" xr:uid="{00000000-0004-0000-0200-000010010000}"/>
    <hyperlink ref="M36" location="NEMFORGÓ!I353" display="TAURUS PC LAYER" xr:uid="{00000000-0004-0000-0200-000011010000}"/>
    <hyperlink ref="M38" location="NEMFORGÓ!I353" display="TAURUS PN LAYER " xr:uid="{00000000-0004-0000-0200-000012010000}"/>
    <hyperlink ref="M41" location="NEMFORGÓ!Q353" display="TAURUS TN " xr:uid="{00000000-0004-0000-0200-000013010000}"/>
    <hyperlink ref="M43" location="NEMFORGÓ!Y298" display="TAURUS TN MAXI + TA " xr:uid="{00000000-0004-0000-0200-000014010000}"/>
    <hyperlink ref="M44" location="NEMFORGÓ!Y353" display="TAURUS/S" xr:uid="{00000000-0004-0000-0200-000015010000}"/>
    <hyperlink ref="O10" location="FORGÓ!A809" display="TOM 80" xr:uid="{00000000-0004-0000-0200-000016010000}"/>
    <hyperlink ref="O15" location="'SOFT SEATING'!A191" display="TRIO TR2" xr:uid="{00000000-0004-0000-0200-000017010000}"/>
    <hyperlink ref="O16" location="FORGÓ!A329" display="TRM táskarugós matrac" xr:uid="{00000000-0004-0000-0200-000018010000}"/>
    <hyperlink ref="O14" location="'SOFT SEATING'!Y177" display="TRIO TR1" xr:uid="{00000000-0004-0000-0200-000019010000}"/>
    <hyperlink ref="O13" location="'SOFT SEATING'!Q177" display="TRIO sarok" xr:uid="{00000000-0004-0000-0200-00001A010000}"/>
    <hyperlink ref="O12" location="'SOFT SEATING'!I177" display="TRIO 102" xr:uid="{00000000-0004-0000-0200-00001B010000}"/>
    <hyperlink ref="O21" location="NEMFORGÓ!A382" display="VENEZIA PN" xr:uid="{00000000-0004-0000-0200-00001C010000}"/>
    <hyperlink ref="O11" location="'SOFT SEATING'!A177" display="TRIO 100 " xr:uid="{00000000-0004-0000-0200-00001D010000}"/>
    <hyperlink ref="O23" location="NEMFORGÓ!Q368" display="VICENZA PN" xr:uid="{00000000-0004-0000-0200-00001E010000}"/>
    <hyperlink ref="O22" location="NEMFORGÓ!Q368" display="VICENZA PC" xr:uid="{00000000-0004-0000-0200-00001F010000}"/>
    <hyperlink ref="O26" location="NEMFORGÓ!I382" display="WALTHAM" xr:uid="{00000000-0004-0000-0200-000020010000}"/>
    <hyperlink ref="O32" location="'SOFT SEATING'!A206" display="WIND wood" xr:uid="{00000000-0004-0000-0200-000021010000}"/>
    <hyperlink ref="O33" location="FORGÓ!Q809" display="WONDER" xr:uid="{00000000-0004-0000-0200-000022010000}"/>
    <hyperlink ref="O37" location="FORGÓ!I809" display="ZEN " xr:uid="{00000000-0004-0000-0200-000023010000}"/>
    <hyperlink ref="O38" location="NEMFORGÓ!Q382" display="ZIGGY" xr:uid="{00000000-0004-0000-0200-000024010000}"/>
    <hyperlink ref="A4" location="FORGÓ!A934" display="1030 MEK wood" xr:uid="{00000000-0004-0000-0200-000025010000}"/>
    <hyperlink ref="A5" location="FORGÓ!A934" display="1030 NOR wood" xr:uid="{00000000-0004-0000-0200-000026010000}"/>
    <hyperlink ref="A7" location="FORGÓ!Y934" display="1030 ZON medica" xr:uid="{00000000-0004-0000-0200-000027010000}"/>
    <hyperlink ref="A8" location="FORGÓ!A947" display="1030 ZON wood" xr:uid="{00000000-0004-0000-0200-000028010000}"/>
    <hyperlink ref="A9" location="FORGÓ!Q960" display="1041 MEK ergo antisztatikus" xr:uid="{00000000-0004-0000-0200-000029010000}"/>
    <hyperlink ref="A10" location="FORGÓ!Y960" display="1043 ASYN ergo antisztatikus" xr:uid="{00000000-0004-0000-0200-00002A010000}"/>
    <hyperlink ref="A16" location="NEMFORGÓ!A238" display="1120 LN" xr:uid="{00000000-0004-0000-0200-00002B010000}"/>
    <hyperlink ref="G42" location="'SOFT SEATING'!A3" display="DIANA füles fotel" xr:uid="{00000000-0004-0000-0200-00002C010000}"/>
    <hyperlink ref="E16" location="FORGÓ!Q29" display="ARIA" xr:uid="{00000000-0004-0000-0200-00002D010000}"/>
    <hyperlink ref="G5" location="FORGÓ!I143" display="CARLO H" xr:uid="{00000000-0004-0000-0200-00002E010000}"/>
    <hyperlink ref="G6" location="FORGÓ!A143" display="CARLO M" xr:uid="{00000000-0004-0000-0200-00002F010000}"/>
    <hyperlink ref="I8" location="FORGÓ!Q429" display="FAMORA" xr:uid="{00000000-0004-0000-0200-000030010000}"/>
    <hyperlink ref="I4" location="FORGÓ!A16" display="ERGOHUMAN Project II" xr:uid="{00000000-0004-0000-0200-000031010000}"/>
    <hyperlink ref="K3" location="FORGÓ!Y16" display="MIRUS Ultra II" xr:uid="{00000000-0004-0000-0200-000032010000}"/>
    <hyperlink ref="M45" location="FORGÓ!I796" display="TENNESSEE" xr:uid="{00000000-0004-0000-0200-000033010000}"/>
    <hyperlink ref="O34" location="FORGÓ!Y809" display="WONDER large" xr:uid="{00000000-0004-0000-0200-000034010000}"/>
    <hyperlink ref="C40" location="FORGÓ!A216" display="FORGÓ!A216" xr:uid="{00000000-0004-0000-0200-000035010000}"/>
    <hyperlink ref="C42" location="FORGÓ!Q216" display="FORGÓ!Q216" xr:uid="{00000000-0004-0000-0200-000036010000}"/>
    <hyperlink ref="C43" location="FORGÓ!Y216" display="5500 XXL " xr:uid="{00000000-0004-0000-0200-000037010000}"/>
    <hyperlink ref="C44" location="FORGÓ!A229" display="FORGÓ!A229" xr:uid="{00000000-0004-0000-0200-000038010000}"/>
    <hyperlink ref="I7" location="FORGÓ!I594" display="ESTELA XXL" xr:uid="{00000000-0004-0000-0200-000039010000}"/>
    <hyperlink ref="M14" location="FORGÓ!Q1012" display="SHUI" xr:uid="{00000000-0004-0000-0200-00003A010000}"/>
    <hyperlink ref="C16" location="FORGÓ!I973" display="1380 SYN antisztatikus" xr:uid="{00000000-0004-0000-0200-00003B010000}"/>
    <hyperlink ref="K12" location="NEMFORGÓ!I339" display="MONO 105 PC" xr:uid="{00000000-0004-0000-0200-00003C010000}"/>
    <hyperlink ref="K13" location="NEMFORGÓ!I339" display="MONO 105 PN" xr:uid="{00000000-0004-0000-0200-00003D010000}"/>
    <hyperlink ref="M31" location="NEMFORGÓ!Q479" display="SZÁLLÍTÓKOCSI WK-1" xr:uid="{00000000-0004-0000-0200-00003E010000}"/>
    <hyperlink ref="E5" location="FORGÓ!Y130" display="8850 KASE SOFT" xr:uid="{00000000-0004-0000-0200-00003F010000}"/>
    <hyperlink ref="O25" location="FORGÓ!Q143" display="VITELLIUS" xr:uid="{00000000-0004-0000-0200-000040010000}"/>
    <hyperlink ref="G36" location="NEMFORGÓ!Y146" display="COM PN" xr:uid="{00000000-0004-0000-0200-000041010000}"/>
    <hyperlink ref="O27" location="FORGÓ!I29" display="WELLINGTON" xr:uid="{00000000-0004-0000-0200-000042010000}"/>
    <hyperlink ref="I5" location="FORGÓ!Q16" display="ERGOHUMAN Ultra II" xr:uid="{00000000-0004-0000-0200-000043010000}"/>
    <hyperlink ref="I14" location="FORGÓ!Y999" display="HECTOR 24" xr:uid="{00000000-0004-0000-0200-000044010000}"/>
    <hyperlink ref="G4" location="FORGÓ!I835" display="CANBERRO" xr:uid="{00000000-0004-0000-0200-000045010000}"/>
    <hyperlink ref="A6" location="FORGÓ!I934" display="1030 ZON kárpitozott " xr:uid="{00000000-0004-0000-0200-000046010000}"/>
    <hyperlink ref="K44" location="FORGÓ!I29" display="POFIT II" xr:uid="{00000000-0004-0000-0200-000047010000}"/>
    <hyperlink ref="K41" location="NEMFORGÓ!I99" display="PISSARRO asztalkás" xr:uid="{00000000-0004-0000-0200-000048010000}"/>
    <hyperlink ref="K42" location="NEMFORGÓ!Q99" display="PIXEL " xr:uid="{00000000-0004-0000-0200-000049010000}"/>
    <hyperlink ref="K43" location="NEMFORGÓ!Y99" display="PIXEL BR" xr:uid="{00000000-0004-0000-0200-00004A010000}"/>
    <hyperlink ref="K47" location="FORGÓ!Y457" display="PURE net smart" xr:uid="{00000000-0004-0000-0200-00004B010000}"/>
    <hyperlink ref="K49" location="FORGÓ!I472" display="PURE net white" xr:uid="{00000000-0004-0000-0200-00004C010000}"/>
    <hyperlink ref="K45" location="FORGÓ!I834" display="PRESTON III" xr:uid="{00000000-0004-0000-0200-00004D010000}"/>
    <hyperlink ref="K48" location="FORGÓ!A472" display="PURE net standard" xr:uid="{00000000-0004-0000-0200-00004E010000}"/>
    <hyperlink ref="K51" location="FORGÓ!Y472" display="PURE standard white" xr:uid="{00000000-0004-0000-0200-00004F010000}"/>
    <hyperlink ref="K50" location="FORGÓ!Q472" display="PURE standard" xr:uid="{00000000-0004-0000-0200-000050010000}"/>
    <hyperlink ref="K46" location="FORGÓ!Q457" display="PURE ASYN net smart" xr:uid="{00000000-0004-0000-0200-000051010000}"/>
    <hyperlink ref="K2" location="FORGÓ!I29" display="MIRUS Budget II" xr:uid="{00000000-0004-0000-0200-000052010000}"/>
    <hyperlink ref="M47" location="FORGÓ!Q1012" display="TÉRDEPLŐSZÉK gázliftes" xr:uid="{00000000-0004-0000-0200-000053010000}"/>
    <hyperlink ref="I23" location="ASZTALOK!I29" display="KENTO" xr:uid="{00000000-0004-0000-0200-000054010000}"/>
    <hyperlink ref="O17" location="TARTALOMJEGYZÉK!Q29" display="ULIX" xr:uid="{00000000-0004-0000-0200-000055010000}"/>
    <hyperlink ref="E6" location="FORGÓ!Y29" display="9040 SOPHIA" xr:uid="{00000000-0004-0000-0200-000056010000}"/>
    <hyperlink ref="E7" location="TARTALOMJEGYZÉK!A42" display="9045 SOPHIA" xr:uid="{00000000-0004-0000-0200-000057010000}"/>
    <hyperlink ref="M34" location="FORGÓ!I1014" display="TAMPA 24" xr:uid="{00000000-0004-0000-0200-000058010000}"/>
    <hyperlink ref="I10" location="FORGÓ!Y837" display="GOLDEN 6" xr:uid="{00000000-0004-0000-0200-000059010000}"/>
    <hyperlink ref="I29" location="FORGÓ!A489" display="LAPEL" xr:uid="{00000000-0004-0000-0200-00005A010000}"/>
    <hyperlink ref="I30" location="TARTALOMJEGYZÉK!I489" display="LAPEL/S" xr:uid="{00000000-0004-0000-0200-00005B010000}"/>
    <hyperlink ref="G7" location="FORGÓ!I850" display="CARINA" xr:uid="{00000000-0004-0000-0200-00005C010000}"/>
    <hyperlink ref="I42" location="FORGÓ!I744" display="JOY " xr:uid="{00000000-0004-0000-0200-00005D010000}"/>
    <hyperlink ref="I49" location="FORGÓ!Y744" display="MODUS textil" xr:uid="{00000000-0004-0000-0200-00005E010000}"/>
    <hyperlink ref="I37" location="FORGÓ!Y444" display="MIRO standard " xr:uid="{00000000-0004-0000-0200-00005F010000}"/>
    <hyperlink ref="I38" location="FORGÓ!A29" display="MIRUS II" xr:uid="{00000000-0004-0000-0200-000060010000}"/>
    <hyperlink ref="I39" location="NEMFORGÓ!I325" display="MONO PG" xr:uid="{00000000-0004-0000-0200-000061010000}"/>
    <hyperlink ref="I43" location="'SOFT SEATING'!Q33" display="MONT MARTRE 100 " xr:uid="{00000000-0004-0000-0200-000062010000}"/>
    <hyperlink ref="I44" location="'SOFT SEATING'!Y33" display="MONT MARTRE 102" xr:uid="{00000000-0004-0000-0200-000063010000}"/>
    <hyperlink ref="I48" location="'SOFT SEATING'!A49" display="MONT MARTRE 103" xr:uid="{00000000-0004-0000-0200-000064010000}"/>
    <hyperlink ref="I50" location="FORGÓ!I757" display="MONTGOMERY XXL " xr:uid="{00000000-0004-0000-0200-000065010000}"/>
    <hyperlink ref="I46" location="NEMFORGÓ!I99" display="PISSARRO asztalkás" xr:uid="{00000000-0004-0000-0200-000066010000}"/>
    <hyperlink ref="I40" location="TARTALOMJEGYZÉK!I489" display="LAPEL/S" xr:uid="{00000000-0004-0000-0200-000067010000}"/>
    <hyperlink ref="I36" location="NEMFORGÓ!I146" display="MALMO TG" xr:uid="{00000000-0004-0000-0200-000068010000}"/>
    <hyperlink ref="K40" location="NEMFORGÓ!I382" display="PERU" xr:uid="{00000000-0004-0000-0200-000069010000}"/>
    <hyperlink ref="O18" location="FORGÓ!Q489" display="URSA" xr:uid="{00000000-0004-0000-0200-00006A010000}"/>
    <hyperlink ref="I45" location="FORGÓ!Q850" display="MELI" xr:uid="{00000000-0004-0000-0200-00006B010000}"/>
    <hyperlink ref="E29" location="NEMFORGÓ!A409" display="BELLA" xr:uid="{00000000-0004-0000-0200-00006C010000}"/>
    <hyperlink ref="G39" location="NEMFORGÓ!I409" display="COSI" xr:uid="{00000000-0004-0000-0200-00006D010000}"/>
    <hyperlink ref="I41" location="NEMFORGÓ!Q409" display="MAYA" xr:uid="{00000000-0004-0000-0200-00006E010000}"/>
    <hyperlink ref="O19" location="NEMFORGÓ!Y409" display="VITA" xr:uid="{00000000-0004-0000-0200-00006F010000}"/>
    <hyperlink ref="M29" location="FORGÓ!Y489" display="SUNLAND" xr:uid="{00000000-0004-0000-0200-000070010000}"/>
    <hyperlink ref="E30" location="FORGÓ!A863" display="BILBERRY" xr:uid="{00000000-0004-0000-0200-000071010000}"/>
    <hyperlink ref="M3" location="FORGÓ!A530" display="REDRACE" xr:uid="{00000000-0004-0000-0200-000072010000}"/>
    <hyperlink ref="I12" location="'SOFT SEATING'!A206" display="HAVANNA" xr:uid="{00000000-0004-0000-0200-000073010000}"/>
    <hyperlink ref="K28" location="'SOFT SEATING'!I206" display="NOTRE DAME 100 PRÉMIUM" xr:uid="{00000000-0004-0000-0200-000074010000}"/>
  </hyperlinks>
  <printOptions verticalCentered="1"/>
  <pageMargins left="0.19685039370078741" right="0.19685039370078741" top="0.19685039370078741" bottom="0.19685039370078741" header="0.31496062992125984" footer="0.31496062992125984"/>
  <pageSetup paperSize="9" scale="75" orientation="landscape" r:id="rId1"/>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N67"/>
  <sheetViews>
    <sheetView zoomScaleNormal="100" workbookViewId="0">
      <pane ySplit="1" topLeftCell="A2" activePane="bottomLeft" state="frozen"/>
      <selection pane="bottomLeft" sqref="A1:K1"/>
    </sheetView>
  </sheetViews>
  <sheetFormatPr defaultColWidth="9.28515625" defaultRowHeight="15" x14ac:dyDescent="0.25"/>
  <cols>
    <col min="1" max="1" width="18.7109375" style="75" customWidth="1"/>
    <col min="2" max="2" width="23.7109375" style="75" customWidth="1"/>
    <col min="3" max="3" width="23.7109375" style="75" hidden="1" customWidth="1"/>
    <col min="4" max="4" width="15.7109375" style="75" customWidth="1"/>
    <col min="5" max="5" width="22.7109375" style="75" customWidth="1"/>
    <col min="6" max="6" width="16.7109375" style="75" customWidth="1"/>
    <col min="7" max="7" width="26.7109375" style="75" customWidth="1"/>
    <col min="8" max="8" width="26.7109375" style="75" hidden="1" customWidth="1"/>
    <col min="9" max="9" width="12.7109375" style="75" customWidth="1"/>
    <col min="10" max="10" width="12.7109375" style="75" hidden="1" customWidth="1"/>
    <col min="11" max="11" width="18.7109375" style="75" customWidth="1"/>
    <col min="12" max="16384" width="9.28515625" style="225"/>
  </cols>
  <sheetData>
    <row r="1" spans="1:14" ht="27.75" customHeight="1" x14ac:dyDescent="0.25">
      <c r="A1" s="570" t="s">
        <v>524</v>
      </c>
      <c r="B1" s="570"/>
      <c r="C1" s="570"/>
      <c r="D1" s="570"/>
      <c r="E1" s="570"/>
      <c r="F1" s="570"/>
      <c r="G1" s="570"/>
      <c r="H1" s="570"/>
      <c r="I1" s="570"/>
      <c r="J1" s="570"/>
      <c r="K1" s="570"/>
    </row>
    <row r="2" spans="1:14" ht="15.75" thickBot="1" x14ac:dyDescent="0.3"/>
    <row r="3" spans="1:14" ht="27.4" customHeight="1" thickBot="1" x14ac:dyDescent="0.3">
      <c r="A3" s="45" t="s">
        <v>525</v>
      </c>
      <c r="B3" s="609" t="s">
        <v>526</v>
      </c>
      <c r="C3" s="610"/>
      <c r="D3" s="610"/>
      <c r="E3" s="610"/>
      <c r="F3" s="610"/>
      <c r="G3" s="610"/>
      <c r="H3" s="610"/>
      <c r="I3" s="610"/>
      <c r="J3" s="223"/>
      <c r="K3" s="46" t="s">
        <v>527</v>
      </c>
    </row>
    <row r="4" spans="1:14" ht="46.35" customHeight="1" thickBot="1" x14ac:dyDescent="0.3">
      <c r="A4" s="435" t="s">
        <v>528</v>
      </c>
      <c r="B4" s="593" t="s">
        <v>1763</v>
      </c>
      <c r="C4" s="594"/>
      <c r="D4" s="594"/>
      <c r="E4" s="611"/>
      <c r="F4" s="612"/>
      <c r="G4" s="611" t="s">
        <v>1077</v>
      </c>
      <c r="H4" s="613"/>
      <c r="I4" s="614"/>
      <c r="J4" s="76">
        <v>4100</v>
      </c>
      <c r="K4" s="76">
        <f>J4*(1-'SZORZÓ+FELTÉTELEK'!$A$1)</f>
        <v>4100</v>
      </c>
    </row>
    <row r="5" spans="1:14" ht="15.75" customHeight="1" x14ac:dyDescent="0.25">
      <c r="A5" s="604" t="s">
        <v>1078</v>
      </c>
      <c r="B5" s="593" t="s">
        <v>1079</v>
      </c>
      <c r="C5" s="594"/>
      <c r="D5" s="594"/>
      <c r="E5" s="600" t="s">
        <v>1080</v>
      </c>
      <c r="F5" s="600"/>
      <c r="G5" s="594" t="s">
        <v>1859</v>
      </c>
      <c r="H5" s="594"/>
      <c r="I5" s="607"/>
      <c r="J5" s="541">
        <v>11500</v>
      </c>
      <c r="K5" s="541">
        <f>J5*(1-'SZORZÓ+FELTÉTELEK'!$A$1)</f>
        <v>11500</v>
      </c>
    </row>
    <row r="6" spans="1:14" ht="30.75" customHeight="1" x14ac:dyDescent="0.25">
      <c r="A6" s="605"/>
      <c r="B6" s="549"/>
      <c r="C6" s="550"/>
      <c r="D6" s="550"/>
      <c r="E6" s="550"/>
      <c r="F6" s="550"/>
      <c r="G6" s="550"/>
      <c r="H6" s="550"/>
      <c r="I6" s="608"/>
      <c r="J6" s="542"/>
      <c r="K6" s="542"/>
      <c r="M6" s="529"/>
      <c r="N6" s="530"/>
    </row>
    <row r="7" spans="1:14" ht="16.5" customHeight="1" x14ac:dyDescent="0.25">
      <c r="A7" s="605"/>
      <c r="B7" s="546" t="s">
        <v>1860</v>
      </c>
      <c r="C7" s="547"/>
      <c r="D7" s="547"/>
      <c r="E7" s="547" t="s">
        <v>1861</v>
      </c>
      <c r="F7" s="547"/>
      <c r="G7" s="547" t="s">
        <v>1862</v>
      </c>
      <c r="H7" s="547"/>
      <c r="I7" s="603"/>
      <c r="J7" s="542"/>
      <c r="K7" s="542"/>
      <c r="M7" s="398"/>
      <c r="N7" s="436"/>
    </row>
    <row r="8" spans="1:14" ht="16.5" customHeight="1" thickBot="1" x14ac:dyDescent="0.3">
      <c r="A8" s="606"/>
      <c r="B8" s="615" t="s">
        <v>1858</v>
      </c>
      <c r="C8" s="616"/>
      <c r="D8" s="616"/>
      <c r="E8" s="616"/>
      <c r="F8" s="616"/>
      <c r="G8" s="616"/>
      <c r="H8" s="616"/>
      <c r="I8" s="616"/>
      <c r="J8" s="543"/>
      <c r="K8" s="543"/>
      <c r="M8" s="529"/>
      <c r="N8" s="530"/>
    </row>
    <row r="9" spans="1:14" ht="31.5" customHeight="1" thickBot="1" x14ac:dyDescent="0.3">
      <c r="A9" s="430" t="s">
        <v>1081</v>
      </c>
      <c r="B9" s="593" t="s">
        <v>1991</v>
      </c>
      <c r="C9" s="594"/>
      <c r="D9" s="595"/>
      <c r="E9" s="593"/>
      <c r="F9" s="595"/>
      <c r="G9" s="593"/>
      <c r="H9" s="594"/>
      <c r="I9" s="594"/>
      <c r="J9" s="219">
        <v>7400</v>
      </c>
      <c r="K9" s="76">
        <f>J9*(1-'SZORZÓ+FELTÉTELEK'!$A$1)</f>
        <v>7400</v>
      </c>
    </row>
    <row r="10" spans="1:14" ht="23.85" customHeight="1" x14ac:dyDescent="0.25">
      <c r="A10" s="430" t="s">
        <v>1443</v>
      </c>
      <c r="B10" s="617" t="s">
        <v>1458</v>
      </c>
      <c r="C10" s="618"/>
      <c r="D10" s="618"/>
      <c r="E10" s="618"/>
      <c r="F10" s="618"/>
      <c r="G10" s="618"/>
      <c r="H10" s="618"/>
      <c r="I10" s="619"/>
      <c r="J10" s="541">
        <v>11500</v>
      </c>
      <c r="K10" s="541">
        <f>J10*(1-'SZORZÓ+FELTÉTELEK'!$A$1)</f>
        <v>11500</v>
      </c>
    </row>
    <row r="11" spans="1:14" ht="73.5" customHeight="1" thickBot="1" x14ac:dyDescent="0.3">
      <c r="A11" s="490" t="s">
        <v>2053</v>
      </c>
      <c r="B11" s="615" t="s">
        <v>2052</v>
      </c>
      <c r="C11" s="616"/>
      <c r="D11" s="616"/>
      <c r="E11" s="616"/>
      <c r="F11" s="616"/>
      <c r="G11" s="616"/>
      <c r="H11" s="616"/>
      <c r="I11" s="616"/>
      <c r="J11" s="543"/>
      <c r="K11" s="543"/>
    </row>
    <row r="12" spans="1:14" ht="63" customHeight="1" thickBot="1" x14ac:dyDescent="0.3">
      <c r="A12" s="430" t="s">
        <v>159</v>
      </c>
      <c r="B12" s="546" t="s">
        <v>1120</v>
      </c>
      <c r="C12" s="547"/>
      <c r="D12" s="548"/>
      <c r="E12" s="546" t="s">
        <v>1121</v>
      </c>
      <c r="F12" s="548"/>
      <c r="G12" s="546" t="s">
        <v>1083</v>
      </c>
      <c r="H12" s="547"/>
      <c r="I12" s="547"/>
      <c r="J12" s="76">
        <v>7200</v>
      </c>
      <c r="K12" s="76">
        <f>J12*(1-'SZORZÓ+FELTÉTELEK'!$A$1)</f>
        <v>7200</v>
      </c>
    </row>
    <row r="13" spans="1:14" ht="126.6" customHeight="1" thickBot="1" x14ac:dyDescent="0.3">
      <c r="A13" s="430" t="s">
        <v>1082</v>
      </c>
      <c r="B13" s="546" t="s">
        <v>1117</v>
      </c>
      <c r="C13" s="547"/>
      <c r="D13" s="548"/>
      <c r="E13" s="546" t="s">
        <v>1118</v>
      </c>
      <c r="F13" s="548"/>
      <c r="G13" s="546" t="s">
        <v>1119</v>
      </c>
      <c r="H13" s="547"/>
      <c r="I13" s="547"/>
      <c r="J13" s="76">
        <v>8200</v>
      </c>
      <c r="K13" s="76">
        <f>J13*(1-'SZORZÓ+FELTÉTELEK'!$A$1)</f>
        <v>8200</v>
      </c>
    </row>
    <row r="14" spans="1:14" ht="47.65" customHeight="1" thickBot="1" x14ac:dyDescent="0.3">
      <c r="A14" s="430" t="s">
        <v>119</v>
      </c>
      <c r="B14" s="593" t="s">
        <v>667</v>
      </c>
      <c r="C14" s="594"/>
      <c r="D14" s="595"/>
      <c r="E14" s="593" t="s">
        <v>668</v>
      </c>
      <c r="F14" s="595"/>
      <c r="G14" s="593" t="s">
        <v>1084</v>
      </c>
      <c r="H14" s="594"/>
      <c r="I14" s="594"/>
      <c r="J14" s="219">
        <v>3300</v>
      </c>
      <c r="K14" s="76">
        <f>J14*(1-'SZORZÓ+FELTÉTELEK'!$A$1)</f>
        <v>3300</v>
      </c>
    </row>
    <row r="15" spans="1:14" ht="23.85" customHeight="1" thickBot="1" x14ac:dyDescent="0.3">
      <c r="A15" s="430" t="s">
        <v>1444</v>
      </c>
      <c r="B15" s="596" t="s">
        <v>1458</v>
      </c>
      <c r="C15" s="597"/>
      <c r="D15" s="597"/>
      <c r="E15" s="597"/>
      <c r="F15" s="597"/>
      <c r="G15" s="597"/>
      <c r="H15" s="597"/>
      <c r="I15" s="598"/>
      <c r="J15" s="219">
        <v>11500</v>
      </c>
      <c r="K15" s="76">
        <f>J15*(1-'SZORZÓ+FELTÉTELEK'!$A$1)</f>
        <v>11500</v>
      </c>
    </row>
    <row r="16" spans="1:14" ht="82.5" customHeight="1" thickBot="1" x14ac:dyDescent="0.3">
      <c r="A16" s="431" t="s">
        <v>1643</v>
      </c>
      <c r="B16" s="576" t="s">
        <v>1644</v>
      </c>
      <c r="C16" s="576"/>
      <c r="D16" s="576"/>
      <c r="E16" s="576" t="s">
        <v>1645</v>
      </c>
      <c r="F16" s="576"/>
      <c r="G16" s="576"/>
      <c r="H16" s="549"/>
      <c r="I16" s="549"/>
      <c r="J16" s="219">
        <v>7200</v>
      </c>
      <c r="K16" s="76">
        <f>J16*(1-'SZORZÓ+FELTÉTELEK'!$A$1)</f>
        <v>7200</v>
      </c>
    </row>
    <row r="17" spans="1:11" ht="23.85" customHeight="1" thickBot="1" x14ac:dyDescent="0.3">
      <c r="A17" s="430" t="s">
        <v>1446</v>
      </c>
      <c r="B17" s="596" t="s">
        <v>1459</v>
      </c>
      <c r="C17" s="597"/>
      <c r="D17" s="597"/>
      <c r="E17" s="597"/>
      <c r="F17" s="597"/>
      <c r="G17" s="597"/>
      <c r="H17" s="597"/>
      <c r="I17" s="598"/>
      <c r="J17" s="219">
        <v>21000</v>
      </c>
      <c r="K17" s="76">
        <f>J17*(1-'SZORZÓ+FELTÉTELEK'!$A$1)</f>
        <v>21000</v>
      </c>
    </row>
    <row r="18" spans="1:11" ht="31.35" customHeight="1" thickBot="1" x14ac:dyDescent="0.3">
      <c r="A18" s="432" t="s">
        <v>160</v>
      </c>
      <c r="B18" s="593" t="s">
        <v>669</v>
      </c>
      <c r="C18" s="594"/>
      <c r="D18" s="595"/>
      <c r="E18" s="593" t="s">
        <v>670</v>
      </c>
      <c r="F18" s="595"/>
      <c r="G18" s="593" t="s">
        <v>671</v>
      </c>
      <c r="H18" s="594"/>
      <c r="I18" s="594"/>
      <c r="J18" s="76">
        <v>5500</v>
      </c>
      <c r="K18" s="76">
        <f>J18*(1-'SZORZÓ+FELTÉTELEK'!$A$1)</f>
        <v>5500</v>
      </c>
    </row>
    <row r="19" spans="1:11" ht="48.75" customHeight="1" thickBot="1" x14ac:dyDescent="0.3">
      <c r="A19" s="432" t="s">
        <v>1085</v>
      </c>
      <c r="B19" s="599" t="s">
        <v>1086</v>
      </c>
      <c r="C19" s="600"/>
      <c r="D19" s="601"/>
      <c r="E19" s="599" t="s">
        <v>1982</v>
      </c>
      <c r="F19" s="601"/>
      <c r="G19" s="599" t="s">
        <v>1087</v>
      </c>
      <c r="H19" s="600"/>
      <c r="I19" s="600"/>
      <c r="J19" s="76">
        <v>11000</v>
      </c>
      <c r="K19" s="76">
        <f>J19*(1-'SZORZÓ+FELTÉTELEK'!$A$1)</f>
        <v>11000</v>
      </c>
    </row>
    <row r="20" spans="1:11" ht="49.15" customHeight="1" thickBot="1" x14ac:dyDescent="0.3">
      <c r="A20" s="433" t="s">
        <v>1088</v>
      </c>
      <c r="B20" s="546" t="s">
        <v>672</v>
      </c>
      <c r="C20" s="547"/>
      <c r="D20" s="548"/>
      <c r="E20" s="549" t="s">
        <v>673</v>
      </c>
      <c r="F20" s="602"/>
      <c r="G20" s="549" t="s">
        <v>674</v>
      </c>
      <c r="H20" s="550"/>
      <c r="I20" s="550"/>
      <c r="J20" s="76">
        <v>7500</v>
      </c>
      <c r="K20" s="76">
        <f>J20*(1-'SZORZÓ+FELTÉTELEK'!$A$1)</f>
        <v>7500</v>
      </c>
    </row>
    <row r="21" spans="1:11" ht="66" customHeight="1" thickBot="1" x14ac:dyDescent="0.3">
      <c r="A21" s="490" t="s">
        <v>2102</v>
      </c>
      <c r="B21" s="546" t="s">
        <v>2104</v>
      </c>
      <c r="C21" s="547"/>
      <c r="D21" s="548"/>
      <c r="E21" s="546" t="s">
        <v>1090</v>
      </c>
      <c r="F21" s="548"/>
      <c r="G21" s="546" t="s">
        <v>2103</v>
      </c>
      <c r="H21" s="547"/>
      <c r="I21" s="547"/>
      <c r="J21" s="76">
        <v>7000</v>
      </c>
      <c r="K21" s="76">
        <f>J21*(1-'SZORZÓ+FELTÉTELEK'!$A$1)</f>
        <v>7000</v>
      </c>
    </row>
    <row r="22" spans="1:11" ht="47.65" customHeight="1" thickBot="1" x14ac:dyDescent="0.3">
      <c r="A22" s="430" t="s">
        <v>1091</v>
      </c>
      <c r="B22" s="593" t="s">
        <v>1092</v>
      </c>
      <c r="C22" s="594"/>
      <c r="D22" s="595"/>
      <c r="E22" s="593" t="s">
        <v>1093</v>
      </c>
      <c r="F22" s="595"/>
      <c r="G22" s="593" t="s">
        <v>1746</v>
      </c>
      <c r="H22" s="594"/>
      <c r="I22" s="594"/>
      <c r="J22" s="219">
        <v>6200</v>
      </c>
      <c r="K22" s="76">
        <f>J22*(1-'SZORZÓ+FELTÉTELEK'!$A$1)</f>
        <v>6200</v>
      </c>
    </row>
    <row r="23" spans="1:11" ht="23.85" customHeight="1" thickBot="1" x14ac:dyDescent="0.3">
      <c r="A23" s="430" t="s">
        <v>1445</v>
      </c>
      <c r="B23" s="596" t="s">
        <v>1459</v>
      </c>
      <c r="C23" s="597"/>
      <c r="D23" s="597"/>
      <c r="E23" s="597"/>
      <c r="F23" s="597"/>
      <c r="G23" s="597"/>
      <c r="H23" s="597"/>
      <c r="I23" s="598"/>
      <c r="J23" s="219">
        <v>23000</v>
      </c>
      <c r="K23" s="76">
        <f>J23*(1-'SZORZÓ+FELTÉTELEK'!$A$1)</f>
        <v>23000</v>
      </c>
    </row>
    <row r="24" spans="1:11" ht="47.65" customHeight="1" thickBot="1" x14ac:dyDescent="0.3">
      <c r="A24" s="430" t="s">
        <v>1417</v>
      </c>
      <c r="B24" s="546" t="s">
        <v>1419</v>
      </c>
      <c r="C24" s="555"/>
      <c r="D24" s="556"/>
      <c r="E24" s="546" t="s">
        <v>1427</v>
      </c>
      <c r="F24" s="556"/>
      <c r="G24" s="546" t="s">
        <v>1428</v>
      </c>
      <c r="H24" s="555"/>
      <c r="I24" s="557"/>
      <c r="J24" s="219">
        <v>8000</v>
      </c>
      <c r="K24" s="76">
        <f>J24*(1-'SZORZÓ+FELTÉTELEK'!$A$1)</f>
        <v>8000</v>
      </c>
    </row>
    <row r="25" spans="1:11" ht="66" customHeight="1" thickBot="1" x14ac:dyDescent="0.3">
      <c r="A25" s="430" t="s">
        <v>1418</v>
      </c>
      <c r="B25" s="546" t="s">
        <v>1420</v>
      </c>
      <c r="C25" s="555"/>
      <c r="D25" s="556"/>
      <c r="E25" s="546" t="s">
        <v>1421</v>
      </c>
      <c r="F25" s="556"/>
      <c r="G25" s="546" t="s">
        <v>1422</v>
      </c>
      <c r="H25" s="555"/>
      <c r="I25" s="557"/>
      <c r="J25" s="219">
        <v>9000</v>
      </c>
      <c r="K25" s="76">
        <f>J25*(1-'SZORZÓ+FELTÉTELEK'!$A$1)</f>
        <v>9000</v>
      </c>
    </row>
    <row r="26" spans="1:11" ht="23.65" customHeight="1" thickBot="1" x14ac:dyDescent="0.3">
      <c r="A26" s="434" t="s">
        <v>529</v>
      </c>
      <c r="B26" s="551" t="s">
        <v>1094</v>
      </c>
      <c r="C26" s="551"/>
      <c r="D26" s="551"/>
      <c r="E26" s="551"/>
      <c r="F26" s="551"/>
      <c r="G26" s="551"/>
      <c r="H26" s="552"/>
      <c r="I26" s="553"/>
      <c r="J26" s="76">
        <v>12800</v>
      </c>
      <c r="K26" s="76">
        <f>J26*(1-'SZORZÓ+FELTÉTELEK'!$A$1)</f>
        <v>12800</v>
      </c>
    </row>
    <row r="27" spans="1:11" ht="34.15" customHeight="1" thickBot="1" x14ac:dyDescent="0.3">
      <c r="A27" s="47"/>
      <c r="B27" s="77"/>
      <c r="C27" s="77"/>
      <c r="D27" s="77"/>
      <c r="E27" s="77"/>
      <c r="F27" s="77"/>
      <c r="G27" s="48"/>
      <c r="H27" s="48"/>
      <c r="I27" s="48"/>
      <c r="J27" s="48"/>
      <c r="K27" s="49"/>
    </row>
    <row r="28" spans="1:11" ht="29.65" customHeight="1" thickBot="1" x14ac:dyDescent="0.3">
      <c r="A28" s="544" t="s">
        <v>675</v>
      </c>
      <c r="B28" s="545"/>
      <c r="C28" s="545"/>
      <c r="D28" s="545"/>
      <c r="E28" s="545"/>
      <c r="F28" s="545"/>
      <c r="G28" s="545"/>
      <c r="H28" s="545"/>
      <c r="I28" s="545"/>
      <c r="J28" s="545"/>
      <c r="K28" s="554"/>
    </row>
    <row r="29" spans="1:11" ht="40.5" customHeight="1" thickBot="1" x14ac:dyDescent="0.3">
      <c r="A29" s="544"/>
      <c r="B29" s="545"/>
      <c r="C29" s="545"/>
      <c r="D29" s="545"/>
      <c r="E29" s="545"/>
      <c r="F29" s="545"/>
      <c r="G29" s="545"/>
      <c r="H29" s="545"/>
      <c r="I29" s="545"/>
      <c r="J29" s="545"/>
      <c r="K29" s="545"/>
    </row>
    <row r="30" spans="1:11" ht="28.5" x14ac:dyDescent="0.25">
      <c r="A30" s="227" t="s">
        <v>530</v>
      </c>
      <c r="B30" s="228" t="s">
        <v>531</v>
      </c>
      <c r="C30" s="228"/>
      <c r="D30" s="228" t="s">
        <v>532</v>
      </c>
      <c r="E30" s="228" t="s">
        <v>533</v>
      </c>
      <c r="F30" s="228" t="s">
        <v>534</v>
      </c>
      <c r="G30" s="534" t="s">
        <v>535</v>
      </c>
      <c r="H30" s="535"/>
      <c r="I30" s="536"/>
      <c r="J30" s="229"/>
      <c r="K30" s="230" t="s">
        <v>536</v>
      </c>
    </row>
    <row r="31" spans="1:11" x14ac:dyDescent="0.25">
      <c r="A31" s="50" t="s">
        <v>528</v>
      </c>
      <c r="B31" s="55" t="s">
        <v>537</v>
      </c>
      <c r="C31" s="55"/>
      <c r="D31" s="52" t="s">
        <v>538</v>
      </c>
      <c r="E31" s="55" t="s">
        <v>539</v>
      </c>
      <c r="F31" s="53" t="s">
        <v>540</v>
      </c>
      <c r="G31" s="531" t="s">
        <v>541</v>
      </c>
      <c r="H31" s="531"/>
      <c r="I31" s="531"/>
      <c r="J31" s="55"/>
      <c r="K31" s="54" t="s">
        <v>542</v>
      </c>
    </row>
    <row r="32" spans="1:11" x14ac:dyDescent="0.25">
      <c r="A32" s="50" t="s">
        <v>1095</v>
      </c>
      <c r="B32" s="55" t="s">
        <v>1096</v>
      </c>
      <c r="C32" s="55"/>
      <c r="D32" s="52" t="s">
        <v>538</v>
      </c>
      <c r="E32" s="55" t="s">
        <v>1097</v>
      </c>
      <c r="F32" s="53" t="s">
        <v>1106</v>
      </c>
      <c r="G32" s="532" t="s">
        <v>565</v>
      </c>
      <c r="H32" s="532"/>
      <c r="I32" s="532"/>
      <c r="J32" s="55"/>
      <c r="K32" s="54" t="s">
        <v>1098</v>
      </c>
    </row>
    <row r="33" spans="1:11" x14ac:dyDescent="0.25">
      <c r="A33" s="50" t="s">
        <v>1081</v>
      </c>
      <c r="B33" s="51" t="s">
        <v>1646</v>
      </c>
      <c r="C33" s="51"/>
      <c r="D33" s="52" t="s">
        <v>538</v>
      </c>
      <c r="E33" s="51" t="s">
        <v>543</v>
      </c>
      <c r="F33" s="53" t="s">
        <v>544</v>
      </c>
      <c r="G33" s="537" t="s">
        <v>545</v>
      </c>
      <c r="H33" s="538"/>
      <c r="I33" s="539"/>
      <c r="J33" s="55"/>
      <c r="K33" s="54" t="s">
        <v>546</v>
      </c>
    </row>
    <row r="34" spans="1:11" x14ac:dyDescent="0.25">
      <c r="A34" s="50" t="s">
        <v>1443</v>
      </c>
      <c r="B34" s="51" t="s">
        <v>1447</v>
      </c>
      <c r="C34" s="51"/>
      <c r="D34" s="52" t="s">
        <v>538</v>
      </c>
      <c r="E34" s="51" t="s">
        <v>539</v>
      </c>
      <c r="F34" s="53" t="s">
        <v>1451</v>
      </c>
      <c r="G34" s="537"/>
      <c r="H34" s="538"/>
      <c r="I34" s="539"/>
      <c r="J34" s="55"/>
      <c r="K34" s="54" t="s">
        <v>1454</v>
      </c>
    </row>
    <row r="35" spans="1:11" x14ac:dyDescent="0.25">
      <c r="A35" s="50" t="s">
        <v>159</v>
      </c>
      <c r="B35" s="55" t="s">
        <v>547</v>
      </c>
      <c r="C35" s="55"/>
      <c r="D35" s="52" t="s">
        <v>538</v>
      </c>
      <c r="E35" s="51" t="s">
        <v>539</v>
      </c>
      <c r="F35" s="53" t="s">
        <v>548</v>
      </c>
      <c r="G35" s="531" t="s">
        <v>545</v>
      </c>
      <c r="H35" s="531"/>
      <c r="I35" s="531"/>
      <c r="J35" s="55"/>
      <c r="K35" s="54" t="s">
        <v>549</v>
      </c>
    </row>
    <row r="36" spans="1:11" x14ac:dyDescent="0.25">
      <c r="A36" s="50" t="s">
        <v>119</v>
      </c>
      <c r="B36" s="55" t="s">
        <v>550</v>
      </c>
      <c r="C36" s="55"/>
      <c r="D36" s="52" t="s">
        <v>551</v>
      </c>
      <c r="E36" s="55" t="s">
        <v>552</v>
      </c>
      <c r="F36" s="53" t="s">
        <v>553</v>
      </c>
      <c r="G36" s="540"/>
      <c r="H36" s="540"/>
      <c r="I36" s="540"/>
      <c r="J36" s="55"/>
      <c r="K36" s="54" t="s">
        <v>554</v>
      </c>
    </row>
    <row r="37" spans="1:11" x14ac:dyDescent="0.25">
      <c r="A37" s="50" t="s">
        <v>1444</v>
      </c>
      <c r="B37" s="55" t="s">
        <v>1448</v>
      </c>
      <c r="C37" s="55"/>
      <c r="D37" s="52" t="s">
        <v>538</v>
      </c>
      <c r="E37" s="55" t="s">
        <v>539</v>
      </c>
      <c r="F37" s="53" t="s">
        <v>1451</v>
      </c>
      <c r="G37" s="590"/>
      <c r="H37" s="591"/>
      <c r="I37" s="592"/>
      <c r="J37" s="55"/>
      <c r="K37" s="54" t="s">
        <v>559</v>
      </c>
    </row>
    <row r="38" spans="1:11" x14ac:dyDescent="0.25">
      <c r="A38" s="50" t="s">
        <v>1643</v>
      </c>
      <c r="B38" s="55" t="s">
        <v>555</v>
      </c>
      <c r="C38" s="55"/>
      <c r="D38" s="52" t="s">
        <v>556</v>
      </c>
      <c r="E38" s="55" t="s">
        <v>539</v>
      </c>
      <c r="F38" s="53" t="s">
        <v>557</v>
      </c>
      <c r="G38" s="590" t="s">
        <v>558</v>
      </c>
      <c r="H38" s="591"/>
      <c r="I38" s="592"/>
      <c r="J38" s="55"/>
      <c r="K38" s="54" t="s">
        <v>559</v>
      </c>
    </row>
    <row r="39" spans="1:11" x14ac:dyDescent="0.25">
      <c r="A39" s="278" t="s">
        <v>1467</v>
      </c>
      <c r="B39" s="279" t="s">
        <v>560</v>
      </c>
      <c r="C39" s="279"/>
      <c r="D39" s="280" t="s">
        <v>556</v>
      </c>
      <c r="E39" s="283" t="s">
        <v>539</v>
      </c>
      <c r="F39" s="281" t="s">
        <v>561</v>
      </c>
      <c r="G39" s="533" t="s">
        <v>545</v>
      </c>
      <c r="H39" s="533"/>
      <c r="I39" s="533"/>
      <c r="J39" s="279"/>
      <c r="K39" s="282" t="s">
        <v>559</v>
      </c>
    </row>
    <row r="40" spans="1:11" x14ac:dyDescent="0.25">
      <c r="A40" s="50" t="s">
        <v>1446</v>
      </c>
      <c r="B40" s="55" t="s">
        <v>1449</v>
      </c>
      <c r="C40" s="55"/>
      <c r="D40" s="52" t="s">
        <v>538</v>
      </c>
      <c r="E40" s="51" t="s">
        <v>539</v>
      </c>
      <c r="F40" s="53" t="s">
        <v>1452</v>
      </c>
      <c r="G40" s="537"/>
      <c r="H40" s="538"/>
      <c r="I40" s="539"/>
      <c r="J40" s="55"/>
      <c r="K40" s="54" t="s">
        <v>1456</v>
      </c>
    </row>
    <row r="41" spans="1:11" x14ac:dyDescent="0.25">
      <c r="A41" s="50" t="s">
        <v>160</v>
      </c>
      <c r="B41" s="55" t="s">
        <v>562</v>
      </c>
      <c r="C41" s="55"/>
      <c r="D41" s="52" t="s">
        <v>538</v>
      </c>
      <c r="E41" s="51" t="s">
        <v>539</v>
      </c>
      <c r="F41" s="53" t="s">
        <v>563</v>
      </c>
      <c r="G41" s="531" t="s">
        <v>14</v>
      </c>
      <c r="H41" s="531"/>
      <c r="I41" s="531"/>
      <c r="J41" s="55"/>
      <c r="K41" s="54" t="s">
        <v>564</v>
      </c>
    </row>
    <row r="42" spans="1:11" x14ac:dyDescent="0.25">
      <c r="A42" s="50" t="s">
        <v>1085</v>
      </c>
      <c r="B42" s="55" t="s">
        <v>1099</v>
      </c>
      <c r="C42" s="55"/>
      <c r="D42" s="52" t="s">
        <v>1100</v>
      </c>
      <c r="E42" s="51" t="s">
        <v>539</v>
      </c>
      <c r="F42" s="53" t="s">
        <v>1108</v>
      </c>
      <c r="G42" s="531" t="s">
        <v>545</v>
      </c>
      <c r="H42" s="531"/>
      <c r="I42" s="531"/>
      <c r="J42" s="55"/>
      <c r="K42" s="54" t="s">
        <v>1101</v>
      </c>
    </row>
    <row r="43" spans="1:11" ht="28.5" x14ac:dyDescent="0.25">
      <c r="A43" s="50" t="s">
        <v>566</v>
      </c>
      <c r="B43" s="55" t="s">
        <v>567</v>
      </c>
      <c r="C43" s="55"/>
      <c r="D43" s="52" t="s">
        <v>538</v>
      </c>
      <c r="E43" s="56" t="s">
        <v>568</v>
      </c>
      <c r="F43" s="53" t="s">
        <v>569</v>
      </c>
      <c r="G43" s="532" t="s">
        <v>570</v>
      </c>
      <c r="H43" s="532"/>
      <c r="I43" s="532"/>
      <c r="J43" s="51"/>
      <c r="K43" s="54" t="s">
        <v>571</v>
      </c>
    </row>
    <row r="44" spans="1:11" x14ac:dyDescent="0.25">
      <c r="A44" s="50" t="s">
        <v>1089</v>
      </c>
      <c r="B44" s="55" t="s">
        <v>1102</v>
      </c>
      <c r="C44" s="55"/>
      <c r="D44" s="52" t="s">
        <v>538</v>
      </c>
      <c r="E44" s="56" t="s">
        <v>1103</v>
      </c>
      <c r="F44" s="53" t="s">
        <v>1105</v>
      </c>
      <c r="G44" s="532" t="s">
        <v>570</v>
      </c>
      <c r="H44" s="532"/>
      <c r="I44" s="532"/>
      <c r="J44" s="51"/>
      <c r="K44" s="54" t="s">
        <v>559</v>
      </c>
    </row>
    <row r="45" spans="1:11" x14ac:dyDescent="0.25">
      <c r="A45" s="50" t="s">
        <v>1091</v>
      </c>
      <c r="B45" s="55" t="s">
        <v>1104</v>
      </c>
      <c r="C45" s="55"/>
      <c r="D45" s="52" t="s">
        <v>538</v>
      </c>
      <c r="E45" s="51" t="s">
        <v>539</v>
      </c>
      <c r="F45" s="53" t="s">
        <v>1107</v>
      </c>
      <c r="G45" s="531" t="s">
        <v>545</v>
      </c>
      <c r="H45" s="531"/>
      <c r="I45" s="531"/>
      <c r="J45" s="51"/>
      <c r="K45" s="54" t="s">
        <v>559</v>
      </c>
    </row>
    <row r="46" spans="1:11" x14ac:dyDescent="0.25">
      <c r="A46" s="50" t="s">
        <v>1445</v>
      </c>
      <c r="B46" s="55" t="s">
        <v>1450</v>
      </c>
      <c r="C46" s="55"/>
      <c r="D46" s="52" t="s">
        <v>538</v>
      </c>
      <c r="E46" s="56" t="s">
        <v>1455</v>
      </c>
      <c r="F46" s="53" t="s">
        <v>1453</v>
      </c>
      <c r="G46" s="537"/>
      <c r="H46" s="538"/>
      <c r="I46" s="539"/>
      <c r="J46" s="51"/>
      <c r="K46" s="54" t="s">
        <v>559</v>
      </c>
    </row>
    <row r="47" spans="1:11" x14ac:dyDescent="0.25">
      <c r="A47" s="278" t="s">
        <v>1651</v>
      </c>
      <c r="B47" s="279" t="s">
        <v>572</v>
      </c>
      <c r="C47" s="279"/>
      <c r="D47" s="280" t="s">
        <v>538</v>
      </c>
      <c r="E47" s="283" t="s">
        <v>573</v>
      </c>
      <c r="F47" s="281" t="s">
        <v>574</v>
      </c>
      <c r="G47" s="533" t="s">
        <v>558</v>
      </c>
      <c r="H47" s="533"/>
      <c r="I47" s="533"/>
      <c r="J47" s="279"/>
      <c r="K47" s="282" t="s">
        <v>559</v>
      </c>
    </row>
    <row r="48" spans="1:11" x14ac:dyDescent="0.25">
      <c r="A48" s="262" t="s">
        <v>1417</v>
      </c>
      <c r="B48" s="263" t="s">
        <v>1423</v>
      </c>
      <c r="C48" s="263"/>
      <c r="D48" s="52" t="s">
        <v>538</v>
      </c>
      <c r="E48" s="51" t="s">
        <v>539</v>
      </c>
      <c r="F48" s="53" t="s">
        <v>1425</v>
      </c>
      <c r="G48" s="526" t="s">
        <v>1426</v>
      </c>
      <c r="H48" s="527"/>
      <c r="I48" s="528"/>
      <c r="J48" s="263"/>
      <c r="K48" s="54" t="s">
        <v>571</v>
      </c>
    </row>
    <row r="49" spans="1:11" x14ac:dyDescent="0.25">
      <c r="A49" s="262" t="s">
        <v>1418</v>
      </c>
      <c r="B49" s="263" t="s">
        <v>1424</v>
      </c>
      <c r="C49" s="263"/>
      <c r="D49" s="52" t="s">
        <v>538</v>
      </c>
      <c r="E49" s="51" t="s">
        <v>539</v>
      </c>
      <c r="F49" s="53" t="s">
        <v>1425</v>
      </c>
      <c r="G49" s="526" t="s">
        <v>1426</v>
      </c>
      <c r="H49" s="527"/>
      <c r="I49" s="528"/>
      <c r="J49" s="263"/>
      <c r="K49" s="54" t="s">
        <v>571</v>
      </c>
    </row>
    <row r="50" spans="1:11" ht="29.1" customHeight="1" thickBot="1" x14ac:dyDescent="0.3">
      <c r="A50" s="57" t="s">
        <v>529</v>
      </c>
      <c r="B50" s="58" t="s">
        <v>575</v>
      </c>
      <c r="C50" s="58"/>
      <c r="D50" s="59" t="s">
        <v>538</v>
      </c>
      <c r="E50" s="60" t="s">
        <v>576</v>
      </c>
      <c r="F50" s="61" t="s">
        <v>577</v>
      </c>
      <c r="G50" s="568" t="s">
        <v>578</v>
      </c>
      <c r="H50" s="568"/>
      <c r="I50" s="568"/>
      <c r="J50" s="60"/>
      <c r="K50" s="62" t="s">
        <v>559</v>
      </c>
    </row>
    <row r="51" spans="1:11" x14ac:dyDescent="0.25">
      <c r="A51" s="569" t="s">
        <v>579</v>
      </c>
      <c r="B51" s="569"/>
      <c r="C51" s="569"/>
      <c r="D51" s="569"/>
      <c r="E51" s="569"/>
      <c r="F51" s="569"/>
      <c r="G51" s="569"/>
      <c r="H51" s="569"/>
      <c r="I51" s="569"/>
      <c r="J51" s="569"/>
      <c r="K51" s="569"/>
    </row>
    <row r="52" spans="1:11" x14ac:dyDescent="0.25">
      <c r="A52" s="63"/>
      <c r="B52" s="63"/>
      <c r="C52" s="63"/>
      <c r="D52" s="63"/>
      <c r="E52" s="63"/>
      <c r="F52" s="63"/>
      <c r="G52" s="63"/>
      <c r="H52" s="63"/>
      <c r="I52" s="63"/>
      <c r="J52" s="63"/>
      <c r="K52" s="63"/>
    </row>
    <row r="53" spans="1:11" ht="20.25" x14ac:dyDescent="0.25">
      <c r="A53" s="570" t="s">
        <v>580</v>
      </c>
      <c r="B53" s="570"/>
      <c r="C53" s="570"/>
      <c r="D53" s="570"/>
      <c r="E53" s="570"/>
      <c r="F53" s="570"/>
      <c r="G53" s="570"/>
      <c r="H53" s="570"/>
      <c r="I53" s="570"/>
      <c r="J53" s="570"/>
      <c r="K53" s="570"/>
    </row>
    <row r="54" spans="1:11" ht="15.75" thickBot="1" x14ac:dyDescent="0.3">
      <c r="A54" s="64"/>
      <c r="B54" s="78"/>
      <c r="C54" s="78"/>
      <c r="D54" s="78"/>
      <c r="E54" s="65"/>
      <c r="F54" s="65"/>
      <c r="G54" s="66"/>
      <c r="H54" s="66"/>
      <c r="I54" s="66"/>
      <c r="J54" s="66"/>
      <c r="K54" s="67"/>
    </row>
    <row r="55" spans="1:11" ht="14.65" customHeight="1" x14ac:dyDescent="0.25">
      <c r="A55" s="571" t="s">
        <v>581</v>
      </c>
      <c r="B55" s="572"/>
      <c r="C55" s="234">
        <v>3900</v>
      </c>
      <c r="D55" s="573">
        <f>C55*(1-'SZORZÓ+FELTÉTELEK'!$A$1)</f>
        <v>3900</v>
      </c>
      <c r="E55" s="574"/>
      <c r="F55" s="575" t="s">
        <v>582</v>
      </c>
      <c r="G55" s="572"/>
      <c r="H55" s="234">
        <v>15000</v>
      </c>
      <c r="I55" s="587">
        <f>H55*(1-'SZORZÓ+FELTÉTELEK'!$A$1)</f>
        <v>15000</v>
      </c>
      <c r="J55" s="588"/>
      <c r="K55" s="589"/>
    </row>
    <row r="56" spans="1:11" ht="18.75" x14ac:dyDescent="0.25">
      <c r="A56" s="563" t="s">
        <v>583</v>
      </c>
      <c r="B56" s="564"/>
      <c r="C56" s="231">
        <v>3900</v>
      </c>
      <c r="D56" s="565">
        <f>C56*(1-'SZORZÓ+FELTÉTELEK'!$A$1)</f>
        <v>3900</v>
      </c>
      <c r="E56" s="566"/>
      <c r="F56" s="567" t="s">
        <v>584</v>
      </c>
      <c r="G56" s="567"/>
      <c r="H56" s="220"/>
      <c r="I56" s="560" t="s">
        <v>585</v>
      </c>
      <c r="J56" s="561"/>
      <c r="K56" s="562"/>
    </row>
    <row r="57" spans="1:11" ht="18.75" x14ac:dyDescent="0.25">
      <c r="A57" s="563" t="s">
        <v>586</v>
      </c>
      <c r="B57" s="564"/>
      <c r="C57" s="231">
        <v>10000</v>
      </c>
      <c r="D57" s="565">
        <f>C57*(1-'SZORZÓ+FELTÉTELEK'!$A$1)</f>
        <v>10000</v>
      </c>
      <c r="E57" s="566"/>
      <c r="F57" s="567" t="s">
        <v>587</v>
      </c>
      <c r="G57" s="567"/>
      <c r="H57" s="220"/>
      <c r="I57" s="560" t="s">
        <v>585</v>
      </c>
      <c r="J57" s="561"/>
      <c r="K57" s="562"/>
    </row>
    <row r="58" spans="1:11" ht="19.5" thickBot="1" x14ac:dyDescent="0.3">
      <c r="A58" s="577" t="s">
        <v>588</v>
      </c>
      <c r="B58" s="578"/>
      <c r="C58" s="232">
        <v>9000</v>
      </c>
      <c r="D58" s="579">
        <f>C58*(1-'SZORZÓ+FELTÉTELEK'!$A$1)</f>
        <v>9000</v>
      </c>
      <c r="E58" s="580"/>
      <c r="F58" s="581" t="s">
        <v>589</v>
      </c>
      <c r="G58" s="581"/>
      <c r="H58" s="221"/>
      <c r="I58" s="582" t="s">
        <v>590</v>
      </c>
      <c r="J58" s="583"/>
      <c r="K58" s="584"/>
    </row>
    <row r="59" spans="1:11" ht="18.75" x14ac:dyDescent="0.25">
      <c r="A59" s="224"/>
      <c r="B59" s="224"/>
      <c r="C59" s="224"/>
      <c r="D59" s="226"/>
      <c r="E59" s="226"/>
      <c r="F59" s="224"/>
      <c r="G59" s="224"/>
      <c r="H59" s="224"/>
      <c r="I59" s="68"/>
      <c r="J59" s="68"/>
      <c r="K59" s="68"/>
    </row>
    <row r="60" spans="1:11" ht="20.25" x14ac:dyDescent="0.25">
      <c r="A60" s="585" t="s">
        <v>591</v>
      </c>
      <c r="B60" s="585"/>
      <c r="C60" s="585"/>
      <c r="D60" s="585"/>
      <c r="E60" s="585"/>
      <c r="F60" s="585"/>
      <c r="G60" s="585"/>
      <c r="H60" s="585"/>
      <c r="I60" s="585"/>
      <c r="J60" s="585"/>
      <c r="K60" s="585"/>
    </row>
    <row r="61" spans="1:11" ht="79.150000000000006" customHeight="1" x14ac:dyDescent="0.25">
      <c r="A61" s="586" t="s">
        <v>595</v>
      </c>
      <c r="B61" s="586"/>
      <c r="C61" s="586"/>
      <c r="D61" s="586"/>
      <c r="E61" s="586"/>
      <c r="F61" s="586"/>
      <c r="G61" s="586"/>
      <c r="H61" s="586"/>
      <c r="I61" s="586"/>
      <c r="J61" s="586"/>
      <c r="K61" s="586"/>
    </row>
    <row r="62" spans="1:11" ht="20.25" x14ac:dyDescent="0.25">
      <c r="A62" s="585" t="s">
        <v>592</v>
      </c>
      <c r="B62" s="585"/>
      <c r="C62" s="585"/>
      <c r="D62" s="585"/>
      <c r="E62" s="585"/>
      <c r="F62" s="585"/>
      <c r="G62" s="585"/>
      <c r="H62" s="585"/>
      <c r="I62" s="585"/>
      <c r="J62" s="585"/>
      <c r="K62" s="585"/>
    </row>
    <row r="63" spans="1:11" ht="75.75" customHeight="1" x14ac:dyDescent="0.25">
      <c r="A63" s="586" t="s">
        <v>593</v>
      </c>
      <c r="B63" s="586"/>
      <c r="C63" s="586"/>
      <c r="D63" s="586"/>
      <c r="E63" s="586"/>
      <c r="F63" s="586"/>
      <c r="G63" s="586"/>
      <c r="H63" s="586"/>
      <c r="I63" s="586"/>
      <c r="J63" s="586"/>
      <c r="K63" s="586"/>
    </row>
    <row r="64" spans="1:11" x14ac:dyDescent="0.25">
      <c r="A64" s="222"/>
      <c r="B64" s="222"/>
      <c r="C64" s="222"/>
      <c r="D64" s="222"/>
      <c r="E64" s="222"/>
      <c r="F64" s="222"/>
      <c r="G64" s="222"/>
      <c r="H64" s="222"/>
      <c r="I64" s="222"/>
      <c r="J64" s="222"/>
      <c r="K64" s="222"/>
    </row>
    <row r="65" spans="1:11" ht="35.65" customHeight="1" x14ac:dyDescent="0.25">
      <c r="A65" s="558" t="s">
        <v>594</v>
      </c>
      <c r="B65" s="559"/>
      <c r="C65" s="559"/>
      <c r="D65" s="559"/>
      <c r="E65" s="559"/>
      <c r="F65" s="559"/>
      <c r="G65" s="559"/>
      <c r="H65" s="559"/>
      <c r="I65" s="559"/>
      <c r="J65" s="559"/>
      <c r="K65" s="559"/>
    </row>
    <row r="67" spans="1:11" ht="35.25" customHeight="1" x14ac:dyDescent="0.25">
      <c r="A67" s="558"/>
      <c r="B67" s="559"/>
      <c r="C67" s="559"/>
      <c r="D67" s="559"/>
      <c r="E67" s="559"/>
      <c r="F67" s="559"/>
      <c r="G67" s="559"/>
      <c r="H67" s="559"/>
      <c r="I67" s="559"/>
      <c r="J67" s="559"/>
      <c r="K67" s="559"/>
    </row>
  </sheetData>
  <mergeCells count="108">
    <mergeCell ref="E7:F7"/>
    <mergeCell ref="G7:I7"/>
    <mergeCell ref="G16:I16"/>
    <mergeCell ref="A5:A8"/>
    <mergeCell ref="B5:D6"/>
    <mergeCell ref="E5:F6"/>
    <mergeCell ref="G5:I6"/>
    <mergeCell ref="A1:K1"/>
    <mergeCell ref="B3:I3"/>
    <mergeCell ref="B4:D4"/>
    <mergeCell ref="E4:F4"/>
    <mergeCell ref="G4:I4"/>
    <mergeCell ref="J5:J8"/>
    <mergeCell ref="B8:I8"/>
    <mergeCell ref="G14:I14"/>
    <mergeCell ref="B13:D13"/>
    <mergeCell ref="E13:F13"/>
    <mergeCell ref="G13:I13"/>
    <mergeCell ref="B12:D12"/>
    <mergeCell ref="E12:F12"/>
    <mergeCell ref="G12:I12"/>
    <mergeCell ref="B11:I11"/>
    <mergeCell ref="B10:I10"/>
    <mergeCell ref="J10:J11"/>
    <mergeCell ref="K10:K11"/>
    <mergeCell ref="B7:D7"/>
    <mergeCell ref="G25:I25"/>
    <mergeCell ref="E21:F21"/>
    <mergeCell ref="G21:I21"/>
    <mergeCell ref="B22:D22"/>
    <mergeCell ref="E22:F22"/>
    <mergeCell ref="G22:I22"/>
    <mergeCell ref="E9:F9"/>
    <mergeCell ref="G9:I9"/>
    <mergeCell ref="B15:I15"/>
    <mergeCell ref="B17:I17"/>
    <mergeCell ref="B23:I23"/>
    <mergeCell ref="B18:D18"/>
    <mergeCell ref="E18:F18"/>
    <mergeCell ref="G18:I18"/>
    <mergeCell ref="B19:D19"/>
    <mergeCell ref="E19:F19"/>
    <mergeCell ref="G19:I19"/>
    <mergeCell ref="B20:D20"/>
    <mergeCell ref="E20:F20"/>
    <mergeCell ref="B9:D9"/>
    <mergeCell ref="B14:D14"/>
    <mergeCell ref="E14:F14"/>
    <mergeCell ref="B16:D16"/>
    <mergeCell ref="E16:F16"/>
    <mergeCell ref="A67:K67"/>
    <mergeCell ref="G32:I32"/>
    <mergeCell ref="G44:I44"/>
    <mergeCell ref="G45:I45"/>
    <mergeCell ref="A58:B58"/>
    <mergeCell ref="D58:E58"/>
    <mergeCell ref="F58:G58"/>
    <mergeCell ref="I58:K58"/>
    <mergeCell ref="A60:K60"/>
    <mergeCell ref="A61:K61"/>
    <mergeCell ref="A56:B56"/>
    <mergeCell ref="D56:E56"/>
    <mergeCell ref="F56:G56"/>
    <mergeCell ref="I55:K55"/>
    <mergeCell ref="G38:I38"/>
    <mergeCell ref="G39:I39"/>
    <mergeCell ref="G40:I40"/>
    <mergeCell ref="G46:I46"/>
    <mergeCell ref="G34:I34"/>
    <mergeCell ref="G37:I37"/>
    <mergeCell ref="A62:K62"/>
    <mergeCell ref="A63:K63"/>
    <mergeCell ref="A65:K65"/>
    <mergeCell ref="I56:K56"/>
    <mergeCell ref="A57:B57"/>
    <mergeCell ref="D57:E57"/>
    <mergeCell ref="F57:G57"/>
    <mergeCell ref="I57:K57"/>
    <mergeCell ref="G50:I50"/>
    <mergeCell ref="A51:K51"/>
    <mergeCell ref="A53:K53"/>
    <mergeCell ref="A55:B55"/>
    <mergeCell ref="D55:E55"/>
    <mergeCell ref="F55:G55"/>
    <mergeCell ref="G48:I48"/>
    <mergeCell ref="G49:I49"/>
    <mergeCell ref="M6:N6"/>
    <mergeCell ref="M8:N8"/>
    <mergeCell ref="G41:I41"/>
    <mergeCell ref="G43:I43"/>
    <mergeCell ref="G47:I47"/>
    <mergeCell ref="G42:I42"/>
    <mergeCell ref="G30:I30"/>
    <mergeCell ref="G31:I31"/>
    <mergeCell ref="G33:I33"/>
    <mergeCell ref="G35:I35"/>
    <mergeCell ref="G36:I36"/>
    <mergeCell ref="K5:K8"/>
    <mergeCell ref="A29:K29"/>
    <mergeCell ref="B21:D21"/>
    <mergeCell ref="G20:I20"/>
    <mergeCell ref="B26:I26"/>
    <mergeCell ref="A28:K28"/>
    <mergeCell ref="B24:D24"/>
    <mergeCell ref="E24:F24"/>
    <mergeCell ref="G24:I24"/>
    <mergeCell ref="B25:D25"/>
    <mergeCell ref="E25:F25"/>
  </mergeCells>
  <phoneticPr fontId="57" type="noConversion"/>
  <hyperlinks>
    <hyperlink ref="B15:I15" r:id="rId1" display="Színek egyeztetés szerint (min. 10db/szín-től rendelhető) színek megtekinthetőek itt!" xr:uid="{00000000-0004-0000-0300-000000000000}"/>
    <hyperlink ref="B10:I10" r:id="rId2" display="Színek egyeztetés szerint (min. 10db/szín-től rendelhető). Színek megtekinthetőek itt!" xr:uid="{00000000-0004-0000-0300-000001000000}"/>
    <hyperlink ref="B17:I17" r:id="rId3" display="Színek egyeztetés szerint (min. 10db/szín-től rendelhető)" xr:uid="{00000000-0004-0000-0300-000002000000}"/>
    <hyperlink ref="B23:I23" r:id="rId4" display="Színek egyeztetés szerint (min. 10db/szín-től rendelhető) Színek megtekinthetőek itt!" xr:uid="{00000000-0004-0000-0300-000003000000}"/>
  </hyperlinks>
  <printOptions horizontalCentered="1" verticalCentered="1"/>
  <pageMargins left="0.19685039370078741" right="0.19685039370078741" top="0.19685039370078741" bottom="0.19685039370078741" header="0.31496062992125984" footer="0.31496062992125984"/>
  <pageSetup paperSize="9" scale="48" orientation="portrait" r:id="rId5"/>
  <legacyDrawing r:id="rId6"/>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R54"/>
  <sheetViews>
    <sheetView zoomScale="103" zoomScaleNormal="98" workbookViewId="0">
      <selection sqref="A1:R52"/>
    </sheetView>
  </sheetViews>
  <sheetFormatPr defaultColWidth="9.28515625" defaultRowHeight="15" x14ac:dyDescent="0.25"/>
  <sheetData>
    <row r="1" spans="1:18" x14ac:dyDescent="0.25">
      <c r="A1" s="620"/>
      <c r="B1" s="620"/>
      <c r="C1" s="620"/>
      <c r="D1" s="620"/>
      <c r="E1" s="620"/>
      <c r="F1" s="620"/>
      <c r="G1" s="620"/>
      <c r="H1" s="620"/>
      <c r="I1" s="620"/>
      <c r="J1" s="620"/>
      <c r="K1" s="620"/>
      <c r="L1" s="620"/>
      <c r="M1" s="620"/>
      <c r="N1" s="620"/>
      <c r="O1" s="620"/>
      <c r="P1" s="620"/>
      <c r="Q1" s="620"/>
      <c r="R1" s="620"/>
    </row>
    <row r="2" spans="1:18" x14ac:dyDescent="0.25">
      <c r="A2" s="620"/>
      <c r="B2" s="620"/>
      <c r="C2" s="620"/>
      <c r="D2" s="620"/>
      <c r="E2" s="620"/>
      <c r="F2" s="620"/>
      <c r="G2" s="620"/>
      <c r="H2" s="620"/>
      <c r="I2" s="620"/>
      <c r="J2" s="620"/>
      <c r="K2" s="620"/>
      <c r="L2" s="620"/>
      <c r="M2" s="620"/>
      <c r="N2" s="620"/>
      <c r="O2" s="620"/>
      <c r="P2" s="620"/>
      <c r="Q2" s="620"/>
      <c r="R2" s="620"/>
    </row>
    <row r="3" spans="1:18" x14ac:dyDescent="0.25">
      <c r="A3" s="620"/>
      <c r="B3" s="620"/>
      <c r="C3" s="620"/>
      <c r="D3" s="620"/>
      <c r="E3" s="620"/>
      <c r="F3" s="620"/>
      <c r="G3" s="620"/>
      <c r="H3" s="620"/>
      <c r="I3" s="620"/>
      <c r="J3" s="620"/>
      <c r="K3" s="620"/>
      <c r="L3" s="620"/>
      <c r="M3" s="620"/>
      <c r="N3" s="620"/>
      <c r="O3" s="620"/>
      <c r="P3" s="620"/>
      <c r="Q3" s="620"/>
      <c r="R3" s="620"/>
    </row>
    <row r="4" spans="1:18" x14ac:dyDescent="0.25">
      <c r="A4" s="620"/>
      <c r="B4" s="620"/>
      <c r="C4" s="620"/>
      <c r="D4" s="620"/>
      <c r="E4" s="620"/>
      <c r="F4" s="620"/>
      <c r="G4" s="620"/>
      <c r="H4" s="620"/>
      <c r="I4" s="620"/>
      <c r="J4" s="620"/>
      <c r="K4" s="620"/>
      <c r="L4" s="620"/>
      <c r="M4" s="620"/>
      <c r="N4" s="620"/>
      <c r="O4" s="620"/>
      <c r="P4" s="620"/>
      <c r="Q4" s="620"/>
      <c r="R4" s="620"/>
    </row>
    <row r="5" spans="1:18" x14ac:dyDescent="0.25">
      <c r="A5" s="620"/>
      <c r="B5" s="620"/>
      <c r="C5" s="620"/>
      <c r="D5" s="620"/>
      <c r="E5" s="620"/>
      <c r="F5" s="620"/>
      <c r="G5" s="620"/>
      <c r="H5" s="620"/>
      <c r="I5" s="620"/>
      <c r="J5" s="620"/>
      <c r="K5" s="620"/>
      <c r="L5" s="620"/>
      <c r="M5" s="620"/>
      <c r="N5" s="620"/>
      <c r="O5" s="620"/>
      <c r="P5" s="620"/>
      <c r="Q5" s="620"/>
      <c r="R5" s="620"/>
    </row>
    <row r="6" spans="1:18" x14ac:dyDescent="0.25">
      <c r="A6" s="620"/>
      <c r="B6" s="620"/>
      <c r="C6" s="620"/>
      <c r="D6" s="620"/>
      <c r="E6" s="620"/>
      <c r="F6" s="620"/>
      <c r="G6" s="620"/>
      <c r="H6" s="620"/>
      <c r="I6" s="620"/>
      <c r="J6" s="620"/>
      <c r="K6" s="620"/>
      <c r="L6" s="620"/>
      <c r="M6" s="620"/>
      <c r="N6" s="620"/>
      <c r="O6" s="620"/>
      <c r="P6" s="620"/>
      <c r="Q6" s="620"/>
      <c r="R6" s="620"/>
    </row>
    <row r="7" spans="1:18" x14ac:dyDescent="0.25">
      <c r="A7" s="620"/>
      <c r="B7" s="620"/>
      <c r="C7" s="620"/>
      <c r="D7" s="620"/>
      <c r="E7" s="620"/>
      <c r="F7" s="620"/>
      <c r="G7" s="620"/>
      <c r="H7" s="620"/>
      <c r="I7" s="620"/>
      <c r="J7" s="620"/>
      <c r="K7" s="620"/>
      <c r="L7" s="620"/>
      <c r="M7" s="620"/>
      <c r="N7" s="620"/>
      <c r="O7" s="620"/>
      <c r="P7" s="620"/>
      <c r="Q7" s="620"/>
      <c r="R7" s="620"/>
    </row>
    <row r="8" spans="1:18" x14ac:dyDescent="0.25">
      <c r="A8" s="620"/>
      <c r="B8" s="620"/>
      <c r="C8" s="620"/>
      <c r="D8" s="620"/>
      <c r="E8" s="620"/>
      <c r="F8" s="620"/>
      <c r="G8" s="620"/>
      <c r="H8" s="620"/>
      <c r="I8" s="620"/>
      <c r="J8" s="620"/>
      <c r="K8" s="620"/>
      <c r="L8" s="620"/>
      <c r="M8" s="620"/>
      <c r="N8" s="620"/>
      <c r="O8" s="620"/>
      <c r="P8" s="620"/>
      <c r="Q8" s="620"/>
      <c r="R8" s="620"/>
    </row>
    <row r="9" spans="1:18" x14ac:dyDescent="0.25">
      <c r="A9" s="620"/>
      <c r="B9" s="620"/>
      <c r="C9" s="620"/>
      <c r="D9" s="620"/>
      <c r="E9" s="620"/>
      <c r="F9" s="620"/>
      <c r="G9" s="620"/>
      <c r="H9" s="620"/>
      <c r="I9" s="620"/>
      <c r="J9" s="620"/>
      <c r="K9" s="620"/>
      <c r="L9" s="620"/>
      <c r="M9" s="620"/>
      <c r="N9" s="620"/>
      <c r="O9" s="620"/>
      <c r="P9" s="620"/>
      <c r="Q9" s="620"/>
      <c r="R9" s="620"/>
    </row>
    <row r="10" spans="1:18" x14ac:dyDescent="0.25">
      <c r="A10" s="620"/>
      <c r="B10" s="620"/>
      <c r="C10" s="620"/>
      <c r="D10" s="620"/>
      <c r="E10" s="620"/>
      <c r="F10" s="620"/>
      <c r="G10" s="620"/>
      <c r="H10" s="620"/>
      <c r="I10" s="620"/>
      <c r="J10" s="620"/>
      <c r="K10" s="620"/>
      <c r="L10" s="620"/>
      <c r="M10" s="620"/>
      <c r="N10" s="620"/>
      <c r="O10" s="620"/>
      <c r="P10" s="620"/>
      <c r="Q10" s="620"/>
      <c r="R10" s="620"/>
    </row>
    <row r="11" spans="1:18" x14ac:dyDescent="0.25">
      <c r="A11" s="620"/>
      <c r="B11" s="620"/>
      <c r="C11" s="620"/>
      <c r="D11" s="620"/>
      <c r="E11" s="620"/>
      <c r="F11" s="620"/>
      <c r="G11" s="620"/>
      <c r="H11" s="620"/>
      <c r="I11" s="620"/>
      <c r="J11" s="620"/>
      <c r="K11" s="620"/>
      <c r="L11" s="620"/>
      <c r="M11" s="620"/>
      <c r="N11" s="620"/>
      <c r="O11" s="620"/>
      <c r="P11" s="620"/>
      <c r="Q11" s="620"/>
      <c r="R11" s="620"/>
    </row>
    <row r="12" spans="1:18" x14ac:dyDescent="0.25">
      <c r="A12" s="620"/>
      <c r="B12" s="620"/>
      <c r="C12" s="620"/>
      <c r="D12" s="620"/>
      <c r="E12" s="620"/>
      <c r="F12" s="620"/>
      <c r="G12" s="620"/>
      <c r="H12" s="620"/>
      <c r="I12" s="620"/>
      <c r="J12" s="620"/>
      <c r="K12" s="620"/>
      <c r="L12" s="620"/>
      <c r="M12" s="620"/>
      <c r="N12" s="620"/>
      <c r="O12" s="620"/>
      <c r="P12" s="620"/>
      <c r="Q12" s="620"/>
      <c r="R12" s="620"/>
    </row>
    <row r="13" spans="1:18" x14ac:dyDescent="0.25">
      <c r="A13" s="620"/>
      <c r="B13" s="620"/>
      <c r="C13" s="620"/>
      <c r="D13" s="620"/>
      <c r="E13" s="620"/>
      <c r="F13" s="620"/>
      <c r="G13" s="620"/>
      <c r="H13" s="620"/>
      <c r="I13" s="620"/>
      <c r="J13" s="620"/>
      <c r="K13" s="620"/>
      <c r="L13" s="620"/>
      <c r="M13" s="620"/>
      <c r="N13" s="620"/>
      <c r="O13" s="620"/>
      <c r="P13" s="620"/>
      <c r="Q13" s="620"/>
      <c r="R13" s="620"/>
    </row>
    <row r="14" spans="1:18" x14ac:dyDescent="0.25">
      <c r="A14" s="620"/>
      <c r="B14" s="620"/>
      <c r="C14" s="620"/>
      <c r="D14" s="620"/>
      <c r="E14" s="620"/>
      <c r="F14" s="620"/>
      <c r="G14" s="620"/>
      <c r="H14" s="620"/>
      <c r="I14" s="620"/>
      <c r="J14" s="620"/>
      <c r="K14" s="620"/>
      <c r="L14" s="620"/>
      <c r="M14" s="620"/>
      <c r="N14" s="620"/>
      <c r="O14" s="620"/>
      <c r="P14" s="620"/>
      <c r="Q14" s="620"/>
      <c r="R14" s="620"/>
    </row>
    <row r="15" spans="1:18" x14ac:dyDescent="0.25">
      <c r="A15" s="620"/>
      <c r="B15" s="620"/>
      <c r="C15" s="620"/>
      <c r="D15" s="620"/>
      <c r="E15" s="620"/>
      <c r="F15" s="620"/>
      <c r="G15" s="620"/>
      <c r="H15" s="620"/>
      <c r="I15" s="620"/>
      <c r="J15" s="620"/>
      <c r="K15" s="620"/>
      <c r="L15" s="620"/>
      <c r="M15" s="620"/>
      <c r="N15" s="620"/>
      <c r="O15" s="620"/>
      <c r="P15" s="620"/>
      <c r="Q15" s="620"/>
      <c r="R15" s="620"/>
    </row>
    <row r="16" spans="1:18" x14ac:dyDescent="0.25">
      <c r="A16" s="620"/>
      <c r="B16" s="620"/>
      <c r="C16" s="620"/>
      <c r="D16" s="620"/>
      <c r="E16" s="620"/>
      <c r="F16" s="620"/>
      <c r="G16" s="620"/>
      <c r="H16" s="620"/>
      <c r="I16" s="620"/>
      <c r="J16" s="620"/>
      <c r="K16" s="620"/>
      <c r="L16" s="620"/>
      <c r="M16" s="620"/>
      <c r="N16" s="620"/>
      <c r="O16" s="620"/>
      <c r="P16" s="620"/>
      <c r="Q16" s="620"/>
      <c r="R16" s="620"/>
    </row>
    <row r="17" spans="1:18" x14ac:dyDescent="0.25">
      <c r="A17" s="620"/>
      <c r="B17" s="620"/>
      <c r="C17" s="620"/>
      <c r="D17" s="620"/>
      <c r="E17" s="620"/>
      <c r="F17" s="620"/>
      <c r="G17" s="620"/>
      <c r="H17" s="620"/>
      <c r="I17" s="620"/>
      <c r="J17" s="620"/>
      <c r="K17" s="620"/>
      <c r="L17" s="620"/>
      <c r="M17" s="620"/>
      <c r="N17" s="620"/>
      <c r="O17" s="620"/>
      <c r="P17" s="620"/>
      <c r="Q17" s="620"/>
      <c r="R17" s="620"/>
    </row>
    <row r="18" spans="1:18" x14ac:dyDescent="0.25">
      <c r="A18" s="620"/>
      <c r="B18" s="620"/>
      <c r="C18" s="620"/>
      <c r="D18" s="620"/>
      <c r="E18" s="620"/>
      <c r="F18" s="620"/>
      <c r="G18" s="620"/>
      <c r="H18" s="620"/>
      <c r="I18" s="620"/>
      <c r="J18" s="620"/>
      <c r="K18" s="620"/>
      <c r="L18" s="620"/>
      <c r="M18" s="620"/>
      <c r="N18" s="620"/>
      <c r="O18" s="620"/>
      <c r="P18" s="620"/>
      <c r="Q18" s="620"/>
      <c r="R18" s="620"/>
    </row>
    <row r="19" spans="1:18" x14ac:dyDescent="0.25">
      <c r="A19" s="620"/>
      <c r="B19" s="620"/>
      <c r="C19" s="620"/>
      <c r="D19" s="620"/>
      <c r="E19" s="620"/>
      <c r="F19" s="620"/>
      <c r="G19" s="620"/>
      <c r="H19" s="620"/>
      <c r="I19" s="620"/>
      <c r="J19" s="620"/>
      <c r="K19" s="620"/>
      <c r="L19" s="620"/>
      <c r="M19" s="620"/>
      <c r="N19" s="620"/>
      <c r="O19" s="620"/>
      <c r="P19" s="620"/>
      <c r="Q19" s="620"/>
      <c r="R19" s="620"/>
    </row>
    <row r="20" spans="1:18" x14ac:dyDescent="0.25">
      <c r="A20" s="620"/>
      <c r="B20" s="620"/>
      <c r="C20" s="620"/>
      <c r="D20" s="620"/>
      <c r="E20" s="620"/>
      <c r="F20" s="620"/>
      <c r="G20" s="620"/>
      <c r="H20" s="620"/>
      <c r="I20" s="620"/>
      <c r="J20" s="620"/>
      <c r="K20" s="620"/>
      <c r="L20" s="620"/>
      <c r="M20" s="620"/>
      <c r="N20" s="620"/>
      <c r="O20" s="620"/>
      <c r="P20" s="620"/>
      <c r="Q20" s="620"/>
      <c r="R20" s="620"/>
    </row>
    <row r="21" spans="1:18" x14ac:dyDescent="0.25">
      <c r="A21" s="620"/>
      <c r="B21" s="620"/>
      <c r="C21" s="620"/>
      <c r="D21" s="620"/>
      <c r="E21" s="620"/>
      <c r="F21" s="620"/>
      <c r="G21" s="620"/>
      <c r="H21" s="620"/>
      <c r="I21" s="620"/>
      <c r="J21" s="620"/>
      <c r="K21" s="620"/>
      <c r="L21" s="620"/>
      <c r="M21" s="620"/>
      <c r="N21" s="620"/>
      <c r="O21" s="620"/>
      <c r="P21" s="620"/>
      <c r="Q21" s="620"/>
      <c r="R21" s="620"/>
    </row>
    <row r="22" spans="1:18" x14ac:dyDescent="0.25">
      <c r="A22" s="620"/>
      <c r="B22" s="620"/>
      <c r="C22" s="620"/>
      <c r="D22" s="620"/>
      <c r="E22" s="620"/>
      <c r="F22" s="620"/>
      <c r="G22" s="620"/>
      <c r="H22" s="620"/>
      <c r="I22" s="620"/>
      <c r="J22" s="620"/>
      <c r="K22" s="620"/>
      <c r="L22" s="620"/>
      <c r="M22" s="620"/>
      <c r="N22" s="620"/>
      <c r="O22" s="620"/>
      <c r="P22" s="620"/>
      <c r="Q22" s="620"/>
      <c r="R22" s="620"/>
    </row>
    <row r="23" spans="1:18" x14ac:dyDescent="0.25">
      <c r="A23" s="620"/>
      <c r="B23" s="620"/>
      <c r="C23" s="620"/>
      <c r="D23" s="620"/>
      <c r="E23" s="620"/>
      <c r="F23" s="620"/>
      <c r="G23" s="620"/>
      <c r="H23" s="620"/>
      <c r="I23" s="620"/>
      <c r="J23" s="620"/>
      <c r="K23" s="620"/>
      <c r="L23" s="620"/>
      <c r="M23" s="620"/>
      <c r="N23" s="620"/>
      <c r="O23" s="620"/>
      <c r="P23" s="620"/>
      <c r="Q23" s="620"/>
      <c r="R23" s="620"/>
    </row>
    <row r="24" spans="1:18" x14ac:dyDescent="0.25">
      <c r="A24" s="620"/>
      <c r="B24" s="620"/>
      <c r="C24" s="620"/>
      <c r="D24" s="620"/>
      <c r="E24" s="620"/>
      <c r="F24" s="620"/>
      <c r="G24" s="620"/>
      <c r="H24" s="620"/>
      <c r="I24" s="620"/>
      <c r="J24" s="620"/>
      <c r="K24" s="620"/>
      <c r="L24" s="620"/>
      <c r="M24" s="620"/>
      <c r="N24" s="620"/>
      <c r="O24" s="620"/>
      <c r="P24" s="620"/>
      <c r="Q24" s="620"/>
      <c r="R24" s="620"/>
    </row>
    <row r="25" spans="1:18" x14ac:dyDescent="0.25">
      <c r="A25" s="620"/>
      <c r="B25" s="620"/>
      <c r="C25" s="620"/>
      <c r="D25" s="620"/>
      <c r="E25" s="620"/>
      <c r="F25" s="620"/>
      <c r="G25" s="620"/>
      <c r="H25" s="620"/>
      <c r="I25" s="620"/>
      <c r="J25" s="620"/>
      <c r="K25" s="620"/>
      <c r="L25" s="620"/>
      <c r="M25" s="620"/>
      <c r="N25" s="620"/>
      <c r="O25" s="620"/>
      <c r="P25" s="620"/>
      <c r="Q25" s="620"/>
      <c r="R25" s="620"/>
    </row>
    <row r="26" spans="1:18" x14ac:dyDescent="0.25">
      <c r="A26" s="620"/>
      <c r="B26" s="620"/>
      <c r="C26" s="620"/>
      <c r="D26" s="620"/>
      <c r="E26" s="620"/>
      <c r="F26" s="620"/>
      <c r="G26" s="620"/>
      <c r="H26" s="620"/>
      <c r="I26" s="620"/>
      <c r="J26" s="620"/>
      <c r="K26" s="620"/>
      <c r="L26" s="620"/>
      <c r="M26" s="620"/>
      <c r="N26" s="620"/>
      <c r="O26" s="620"/>
      <c r="P26" s="620"/>
      <c r="Q26" s="620"/>
      <c r="R26" s="620"/>
    </row>
    <row r="27" spans="1:18" x14ac:dyDescent="0.25">
      <c r="A27" s="620"/>
      <c r="B27" s="620"/>
      <c r="C27" s="620"/>
      <c r="D27" s="620"/>
      <c r="E27" s="620"/>
      <c r="F27" s="620"/>
      <c r="G27" s="620"/>
      <c r="H27" s="620"/>
      <c r="I27" s="620"/>
      <c r="J27" s="620"/>
      <c r="K27" s="620"/>
      <c r="L27" s="620"/>
      <c r="M27" s="620"/>
      <c r="N27" s="620"/>
      <c r="O27" s="620"/>
      <c r="P27" s="620"/>
      <c r="Q27" s="620"/>
      <c r="R27" s="620"/>
    </row>
    <row r="28" spans="1:18" x14ac:dyDescent="0.25">
      <c r="A28" s="620"/>
      <c r="B28" s="620"/>
      <c r="C28" s="620"/>
      <c r="D28" s="620"/>
      <c r="E28" s="620"/>
      <c r="F28" s="620"/>
      <c r="G28" s="620"/>
      <c r="H28" s="620"/>
      <c r="I28" s="620"/>
      <c r="J28" s="620"/>
      <c r="K28" s="620"/>
      <c r="L28" s="620"/>
      <c r="M28" s="620"/>
      <c r="N28" s="620"/>
      <c r="O28" s="620"/>
      <c r="P28" s="620"/>
      <c r="Q28" s="620"/>
      <c r="R28" s="620"/>
    </row>
    <row r="29" spans="1:18" x14ac:dyDescent="0.25">
      <c r="A29" s="620"/>
      <c r="B29" s="620"/>
      <c r="C29" s="620"/>
      <c r="D29" s="620"/>
      <c r="E29" s="620"/>
      <c r="F29" s="620"/>
      <c r="G29" s="620"/>
      <c r="H29" s="620"/>
      <c r="I29" s="620"/>
      <c r="J29" s="620"/>
      <c r="K29" s="620"/>
      <c r="L29" s="620"/>
      <c r="M29" s="620"/>
      <c r="N29" s="620"/>
      <c r="O29" s="620"/>
      <c r="P29" s="620"/>
      <c r="Q29" s="620"/>
      <c r="R29" s="620"/>
    </row>
    <row r="30" spans="1:18" x14ac:dyDescent="0.25">
      <c r="A30" s="620"/>
      <c r="B30" s="620"/>
      <c r="C30" s="620"/>
      <c r="D30" s="620"/>
      <c r="E30" s="620"/>
      <c r="F30" s="620"/>
      <c r="G30" s="620"/>
      <c r="H30" s="620"/>
      <c r="I30" s="620"/>
      <c r="J30" s="620"/>
      <c r="K30" s="620"/>
      <c r="L30" s="620"/>
      <c r="M30" s="620"/>
      <c r="N30" s="620"/>
      <c r="O30" s="620"/>
      <c r="P30" s="620"/>
      <c r="Q30" s="620"/>
      <c r="R30" s="620"/>
    </row>
    <row r="31" spans="1:18" x14ac:dyDescent="0.25">
      <c r="A31" s="620"/>
      <c r="B31" s="620"/>
      <c r="C31" s="620"/>
      <c r="D31" s="620"/>
      <c r="E31" s="620"/>
      <c r="F31" s="620"/>
      <c r="G31" s="620"/>
      <c r="H31" s="620"/>
      <c r="I31" s="620"/>
      <c r="J31" s="620"/>
      <c r="K31" s="620"/>
      <c r="L31" s="620"/>
      <c r="M31" s="620"/>
      <c r="N31" s="620"/>
      <c r="O31" s="620"/>
      <c r="P31" s="620"/>
      <c r="Q31" s="620"/>
      <c r="R31" s="620"/>
    </row>
    <row r="32" spans="1:18" x14ac:dyDescent="0.25">
      <c r="A32" s="620"/>
      <c r="B32" s="620"/>
      <c r="C32" s="620"/>
      <c r="D32" s="620"/>
      <c r="E32" s="620"/>
      <c r="F32" s="620"/>
      <c r="G32" s="620"/>
      <c r="H32" s="620"/>
      <c r="I32" s="620"/>
      <c r="J32" s="620"/>
      <c r="K32" s="620"/>
      <c r="L32" s="620"/>
      <c r="M32" s="620"/>
      <c r="N32" s="620"/>
      <c r="O32" s="620"/>
      <c r="P32" s="620"/>
      <c r="Q32" s="620"/>
      <c r="R32" s="620"/>
    </row>
    <row r="33" spans="1:18" x14ac:dyDescent="0.25">
      <c r="A33" s="620"/>
      <c r="B33" s="620"/>
      <c r="C33" s="620"/>
      <c r="D33" s="620"/>
      <c r="E33" s="620"/>
      <c r="F33" s="620"/>
      <c r="G33" s="620"/>
      <c r="H33" s="620"/>
      <c r="I33" s="620"/>
      <c r="J33" s="620"/>
      <c r="K33" s="620"/>
      <c r="L33" s="620"/>
      <c r="M33" s="620"/>
      <c r="N33" s="620"/>
      <c r="O33" s="620"/>
      <c r="P33" s="620"/>
      <c r="Q33" s="620"/>
      <c r="R33" s="620"/>
    </row>
    <row r="34" spans="1:18" x14ac:dyDescent="0.25">
      <c r="A34" s="620"/>
      <c r="B34" s="620"/>
      <c r="C34" s="620"/>
      <c r="D34" s="620"/>
      <c r="E34" s="620"/>
      <c r="F34" s="620"/>
      <c r="G34" s="620"/>
      <c r="H34" s="620"/>
      <c r="I34" s="620"/>
      <c r="J34" s="620"/>
      <c r="K34" s="620"/>
      <c r="L34" s="620"/>
      <c r="M34" s="620"/>
      <c r="N34" s="620"/>
      <c r="O34" s="620"/>
      <c r="P34" s="620"/>
      <c r="Q34" s="620"/>
      <c r="R34" s="620"/>
    </row>
    <row r="35" spans="1:18" x14ac:dyDescent="0.25">
      <c r="A35" s="620"/>
      <c r="B35" s="620"/>
      <c r="C35" s="620"/>
      <c r="D35" s="620"/>
      <c r="E35" s="620"/>
      <c r="F35" s="620"/>
      <c r="G35" s="620"/>
      <c r="H35" s="620"/>
      <c r="I35" s="620"/>
      <c r="J35" s="620"/>
      <c r="K35" s="620"/>
      <c r="L35" s="620"/>
      <c r="M35" s="620"/>
      <c r="N35" s="620"/>
      <c r="O35" s="620"/>
      <c r="P35" s="620"/>
      <c r="Q35" s="620"/>
      <c r="R35" s="620"/>
    </row>
    <row r="36" spans="1:18" x14ac:dyDescent="0.25">
      <c r="A36" s="620"/>
      <c r="B36" s="620"/>
      <c r="C36" s="620"/>
      <c r="D36" s="620"/>
      <c r="E36" s="620"/>
      <c r="F36" s="620"/>
      <c r="G36" s="620"/>
      <c r="H36" s="620"/>
      <c r="I36" s="620"/>
      <c r="J36" s="620"/>
      <c r="K36" s="620"/>
      <c r="L36" s="620"/>
      <c r="M36" s="620"/>
      <c r="N36" s="620"/>
      <c r="O36" s="620"/>
      <c r="P36" s="620"/>
      <c r="Q36" s="620"/>
      <c r="R36" s="620"/>
    </row>
    <row r="37" spans="1:18" x14ac:dyDescent="0.25">
      <c r="A37" s="620"/>
      <c r="B37" s="620"/>
      <c r="C37" s="620"/>
      <c r="D37" s="620"/>
      <c r="E37" s="620"/>
      <c r="F37" s="620"/>
      <c r="G37" s="620"/>
      <c r="H37" s="620"/>
      <c r="I37" s="620"/>
      <c r="J37" s="620"/>
      <c r="K37" s="620"/>
      <c r="L37" s="620"/>
      <c r="M37" s="620"/>
      <c r="N37" s="620"/>
      <c r="O37" s="620"/>
      <c r="P37" s="620"/>
      <c r="Q37" s="620"/>
      <c r="R37" s="620"/>
    </row>
    <row r="38" spans="1:18" x14ac:dyDescent="0.25">
      <c r="A38" s="620"/>
      <c r="B38" s="620"/>
      <c r="C38" s="620"/>
      <c r="D38" s="620"/>
      <c r="E38" s="620"/>
      <c r="F38" s="620"/>
      <c r="G38" s="620"/>
      <c r="H38" s="620"/>
      <c r="I38" s="620"/>
      <c r="J38" s="620"/>
      <c r="K38" s="620"/>
      <c r="L38" s="620"/>
      <c r="M38" s="620"/>
      <c r="N38" s="620"/>
      <c r="O38" s="620"/>
      <c r="P38" s="620"/>
      <c r="Q38" s="620"/>
      <c r="R38" s="620"/>
    </row>
    <row r="39" spans="1:18" x14ac:dyDescent="0.25">
      <c r="A39" s="620"/>
      <c r="B39" s="620"/>
      <c r="C39" s="620"/>
      <c r="D39" s="620"/>
      <c r="E39" s="620"/>
      <c r="F39" s="620"/>
      <c r="G39" s="620"/>
      <c r="H39" s="620"/>
      <c r="I39" s="620"/>
      <c r="J39" s="620"/>
      <c r="K39" s="620"/>
      <c r="L39" s="620"/>
      <c r="M39" s="620"/>
      <c r="N39" s="620"/>
      <c r="O39" s="620"/>
      <c r="P39" s="620"/>
      <c r="Q39" s="620"/>
      <c r="R39" s="620"/>
    </row>
    <row r="40" spans="1:18" x14ac:dyDescent="0.25">
      <c r="A40" s="620"/>
      <c r="B40" s="620"/>
      <c r="C40" s="620"/>
      <c r="D40" s="620"/>
      <c r="E40" s="620"/>
      <c r="F40" s="620"/>
      <c r="G40" s="620"/>
      <c r="H40" s="620"/>
      <c r="I40" s="620"/>
      <c r="J40" s="620"/>
      <c r="K40" s="620"/>
      <c r="L40" s="620"/>
      <c r="M40" s="620"/>
      <c r="N40" s="620"/>
      <c r="O40" s="620"/>
      <c r="P40" s="620"/>
      <c r="Q40" s="620"/>
      <c r="R40" s="620"/>
    </row>
    <row r="41" spans="1:18" x14ac:dyDescent="0.25">
      <c r="A41" s="620"/>
      <c r="B41" s="620"/>
      <c r="C41" s="620"/>
      <c r="D41" s="620"/>
      <c r="E41" s="620"/>
      <c r="F41" s="620"/>
      <c r="G41" s="620"/>
      <c r="H41" s="620"/>
      <c r="I41" s="620"/>
      <c r="J41" s="620"/>
      <c r="K41" s="620"/>
      <c r="L41" s="620"/>
      <c r="M41" s="620"/>
      <c r="N41" s="620"/>
      <c r="O41" s="620"/>
      <c r="P41" s="620"/>
      <c r="Q41" s="620"/>
      <c r="R41" s="620"/>
    </row>
    <row r="42" spans="1:18" x14ac:dyDescent="0.25">
      <c r="A42" s="620"/>
      <c r="B42" s="620"/>
      <c r="C42" s="620"/>
      <c r="D42" s="620"/>
      <c r="E42" s="620"/>
      <c r="F42" s="620"/>
      <c r="G42" s="620"/>
      <c r="H42" s="620"/>
      <c r="I42" s="620"/>
      <c r="J42" s="620"/>
      <c r="K42" s="620"/>
      <c r="L42" s="620"/>
      <c r="M42" s="620"/>
      <c r="N42" s="620"/>
      <c r="O42" s="620"/>
      <c r="P42" s="620"/>
      <c r="Q42" s="620"/>
      <c r="R42" s="620"/>
    </row>
    <row r="43" spans="1:18" x14ac:dyDescent="0.25">
      <c r="A43" s="620"/>
      <c r="B43" s="620"/>
      <c r="C43" s="620"/>
      <c r="D43" s="620"/>
      <c r="E43" s="620"/>
      <c r="F43" s="620"/>
      <c r="G43" s="620"/>
      <c r="H43" s="620"/>
      <c r="I43" s="620"/>
      <c r="J43" s="620"/>
      <c r="K43" s="620"/>
      <c r="L43" s="620"/>
      <c r="M43" s="620"/>
      <c r="N43" s="620"/>
      <c r="O43" s="620"/>
      <c r="P43" s="620"/>
      <c r="Q43" s="620"/>
      <c r="R43" s="620"/>
    </row>
    <row r="44" spans="1:18" x14ac:dyDescent="0.25">
      <c r="A44" s="620"/>
      <c r="B44" s="620"/>
      <c r="C44" s="620"/>
      <c r="D44" s="620"/>
      <c r="E44" s="620"/>
      <c r="F44" s="620"/>
      <c r="G44" s="620"/>
      <c r="H44" s="620"/>
      <c r="I44" s="620"/>
      <c r="J44" s="620"/>
      <c r="K44" s="620"/>
      <c r="L44" s="620"/>
      <c r="M44" s="620"/>
      <c r="N44" s="620"/>
      <c r="O44" s="620"/>
      <c r="P44" s="620"/>
      <c r="Q44" s="620"/>
      <c r="R44" s="620"/>
    </row>
    <row r="45" spans="1:18" x14ac:dyDescent="0.25">
      <c r="A45" s="620"/>
      <c r="B45" s="620"/>
      <c r="C45" s="620"/>
      <c r="D45" s="620"/>
      <c r="E45" s="620"/>
      <c r="F45" s="620"/>
      <c r="G45" s="620"/>
      <c r="H45" s="620"/>
      <c r="I45" s="620"/>
      <c r="J45" s="620"/>
      <c r="K45" s="620"/>
      <c r="L45" s="620"/>
      <c r="M45" s="620"/>
      <c r="N45" s="620"/>
      <c r="O45" s="620"/>
      <c r="P45" s="620"/>
      <c r="Q45" s="620"/>
      <c r="R45" s="620"/>
    </row>
    <row r="46" spans="1:18" x14ac:dyDescent="0.25">
      <c r="A46" s="620"/>
      <c r="B46" s="620"/>
      <c r="C46" s="620"/>
      <c r="D46" s="620"/>
      <c r="E46" s="620"/>
      <c r="F46" s="620"/>
      <c r="G46" s="620"/>
      <c r="H46" s="620"/>
      <c r="I46" s="620"/>
      <c r="J46" s="620"/>
      <c r="K46" s="620"/>
      <c r="L46" s="620"/>
      <c r="M46" s="620"/>
      <c r="N46" s="620"/>
      <c r="O46" s="620"/>
      <c r="P46" s="620"/>
      <c r="Q46" s="620"/>
      <c r="R46" s="620"/>
    </row>
    <row r="47" spans="1:18" x14ac:dyDescent="0.25">
      <c r="A47" s="620"/>
      <c r="B47" s="620"/>
      <c r="C47" s="620"/>
      <c r="D47" s="620"/>
      <c r="E47" s="620"/>
      <c r="F47" s="620"/>
      <c r="G47" s="620"/>
      <c r="H47" s="620"/>
      <c r="I47" s="620"/>
      <c r="J47" s="620"/>
      <c r="K47" s="620"/>
      <c r="L47" s="620"/>
      <c r="M47" s="620"/>
      <c r="N47" s="620"/>
      <c r="O47" s="620"/>
      <c r="P47" s="620"/>
      <c r="Q47" s="620"/>
      <c r="R47" s="620"/>
    </row>
    <row r="48" spans="1:18" x14ac:dyDescent="0.25">
      <c r="A48" s="620"/>
      <c r="B48" s="620"/>
      <c r="C48" s="620"/>
      <c r="D48" s="620"/>
      <c r="E48" s="620"/>
      <c r="F48" s="620"/>
      <c r="G48" s="620"/>
      <c r="H48" s="620"/>
      <c r="I48" s="620"/>
      <c r="J48" s="620"/>
      <c r="K48" s="620"/>
      <c r="L48" s="620"/>
      <c r="M48" s="620"/>
      <c r="N48" s="620"/>
      <c r="O48" s="620"/>
      <c r="P48" s="620"/>
      <c r="Q48" s="620"/>
      <c r="R48" s="620"/>
    </row>
    <row r="49" spans="1:18" x14ac:dyDescent="0.25">
      <c r="A49" s="620"/>
      <c r="B49" s="620"/>
      <c r="C49" s="620"/>
      <c r="D49" s="620"/>
      <c r="E49" s="620"/>
      <c r="F49" s="620"/>
      <c r="G49" s="620"/>
      <c r="H49" s="620"/>
      <c r="I49" s="620"/>
      <c r="J49" s="620"/>
      <c r="K49" s="620"/>
      <c r="L49" s="620"/>
      <c r="M49" s="620"/>
      <c r="N49" s="620"/>
      <c r="O49" s="620"/>
      <c r="P49" s="620"/>
      <c r="Q49" s="620"/>
      <c r="R49" s="620"/>
    </row>
    <row r="50" spans="1:18" x14ac:dyDescent="0.25">
      <c r="A50" s="620"/>
      <c r="B50" s="620"/>
      <c r="C50" s="620"/>
      <c r="D50" s="620"/>
      <c r="E50" s="620"/>
      <c r="F50" s="620"/>
      <c r="G50" s="620"/>
      <c r="H50" s="620"/>
      <c r="I50" s="620"/>
      <c r="J50" s="620"/>
      <c r="K50" s="620"/>
      <c r="L50" s="620"/>
      <c r="M50" s="620"/>
      <c r="N50" s="620"/>
      <c r="O50" s="620"/>
      <c r="P50" s="620"/>
      <c r="Q50" s="620"/>
      <c r="R50" s="620"/>
    </row>
    <row r="51" spans="1:18" x14ac:dyDescent="0.25">
      <c r="A51" s="620"/>
      <c r="B51" s="620"/>
      <c r="C51" s="620"/>
      <c r="D51" s="620"/>
      <c r="E51" s="620"/>
      <c r="F51" s="620"/>
      <c r="G51" s="620"/>
      <c r="H51" s="620"/>
      <c r="I51" s="620"/>
      <c r="J51" s="620"/>
      <c r="K51" s="620"/>
      <c r="L51" s="620"/>
      <c r="M51" s="620"/>
      <c r="N51" s="620"/>
      <c r="O51" s="620"/>
      <c r="P51" s="620"/>
      <c r="Q51" s="620"/>
      <c r="R51" s="620"/>
    </row>
    <row r="52" spans="1:18" x14ac:dyDescent="0.25">
      <c r="A52" s="620"/>
      <c r="B52" s="620"/>
      <c r="C52" s="620"/>
      <c r="D52" s="620"/>
      <c r="E52" s="620"/>
      <c r="F52" s="620"/>
      <c r="G52" s="620"/>
      <c r="H52" s="620"/>
      <c r="I52" s="620"/>
      <c r="J52" s="620"/>
      <c r="K52" s="620"/>
      <c r="L52" s="620"/>
      <c r="M52" s="620"/>
      <c r="N52" s="620"/>
      <c r="O52" s="620"/>
      <c r="P52" s="620"/>
      <c r="Q52" s="620"/>
      <c r="R52" s="620"/>
    </row>
    <row r="53" spans="1:18" x14ac:dyDescent="0.25">
      <c r="A53" t="s">
        <v>1116</v>
      </c>
    </row>
    <row r="54" spans="1:18" x14ac:dyDescent="0.25">
      <c r="A54" s="249" t="s">
        <v>1115</v>
      </c>
    </row>
  </sheetData>
  <mergeCells count="1">
    <mergeCell ref="A1:R52"/>
  </mergeCells>
  <hyperlinks>
    <hyperlink ref="A54" r:id="rId1" xr:uid="{00000000-0004-0000-0400-000000000000}"/>
  </hyperlinks>
  <printOptions horizontalCentered="1" verticalCentered="1"/>
  <pageMargins left="0.19685039370078741" right="0.19685039370078741" top="0.19685039370078741" bottom="0.19685039370078741" header="0.31496062992125984" footer="0.31496062992125984"/>
  <pageSetup paperSize="9" orientation="landscape" r:id="rId2"/>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S1095"/>
  <sheetViews>
    <sheetView zoomScale="78" zoomScaleNormal="70" workbookViewId="0">
      <selection sqref="A1:AE1"/>
    </sheetView>
  </sheetViews>
  <sheetFormatPr defaultColWidth="9.28515625" defaultRowHeight="15.75" x14ac:dyDescent="0.25"/>
  <cols>
    <col min="1" max="1" width="31.7109375" style="1" customWidth="1"/>
    <col min="2" max="2" width="11.7109375" style="1" customWidth="1"/>
    <col min="3" max="3" width="11.7109375" style="5" customWidth="1"/>
    <col min="4" max="4" width="10.7109375" style="5" hidden="1" customWidth="1"/>
    <col min="5" max="5" width="7.28515625" style="5" hidden="1" customWidth="1"/>
    <col min="6" max="6" width="9.28515625" style="6" customWidth="1"/>
    <col min="7" max="7" width="7.7109375" style="1" customWidth="1"/>
    <col min="8" max="8" width="1.28515625" style="1" customWidth="1"/>
    <col min="9" max="9" width="31.7109375" style="1" customWidth="1"/>
    <col min="10" max="10" width="11.7109375" style="1" customWidth="1"/>
    <col min="11" max="11" width="11.7109375" style="5" customWidth="1"/>
    <col min="12" max="12" width="9" style="5" hidden="1" customWidth="1"/>
    <col min="13" max="13" width="7.28515625" style="5" hidden="1" customWidth="1"/>
    <col min="14" max="14" width="9.28515625" style="1" customWidth="1"/>
    <col min="15" max="15" width="7.28515625" style="1" bestFit="1" customWidth="1"/>
    <col min="16" max="16" width="1.28515625" style="1" customWidth="1"/>
    <col min="17" max="17" width="31.7109375" style="1" customWidth="1"/>
    <col min="18" max="18" width="11.7109375" style="1" customWidth="1"/>
    <col min="19" max="19" width="11.7109375" style="5" customWidth="1"/>
    <col min="20" max="20" width="9" style="5" hidden="1" customWidth="1"/>
    <col min="21" max="21" width="7.28515625" style="5" hidden="1" customWidth="1"/>
    <col min="22" max="22" width="10.5703125" style="6" customWidth="1"/>
    <col min="23" max="23" width="7.28515625" style="1" bestFit="1" customWidth="1"/>
    <col min="24" max="24" width="1.28515625" style="1" customWidth="1"/>
    <col min="25" max="25" width="31.7109375" style="1" customWidth="1"/>
    <col min="26" max="26" width="11.7109375" style="1" customWidth="1"/>
    <col min="27" max="27" width="11.7109375" style="5" customWidth="1"/>
    <col min="28" max="28" width="9.85546875" style="5" hidden="1" customWidth="1"/>
    <col min="29" max="29" width="7.28515625" style="5" hidden="1" customWidth="1"/>
    <col min="30" max="30" width="9.28515625" style="6" customWidth="1"/>
    <col min="31" max="31" width="11" style="1" bestFit="1" customWidth="1"/>
    <col min="32" max="32" width="14.7109375" style="1" customWidth="1"/>
    <col min="33" max="33" width="31.7109375" style="1" customWidth="1"/>
    <col min="34" max="34" width="12.7109375" style="1" bestFit="1" customWidth="1"/>
    <col min="35" max="35" width="7.5703125" style="5" bestFit="1" customWidth="1"/>
    <col min="36" max="36" width="9" style="5" hidden="1" customWidth="1"/>
    <col min="37" max="37" width="7.28515625" style="5" hidden="1" customWidth="1"/>
    <col min="38" max="38" width="9.28515625" style="6" customWidth="1"/>
    <col min="39" max="39" width="7.28515625" style="1" bestFit="1" customWidth="1"/>
    <col min="40" max="16384" width="9.28515625" style="1"/>
  </cols>
  <sheetData>
    <row r="1" spans="1:39" ht="30.75" customHeight="1" x14ac:dyDescent="0.25">
      <c r="A1" s="918" t="s">
        <v>720</v>
      </c>
      <c r="B1" s="918"/>
      <c r="C1" s="918"/>
      <c r="D1" s="918"/>
      <c r="E1" s="918"/>
      <c r="F1" s="918"/>
      <c r="G1" s="918"/>
      <c r="H1" s="918"/>
      <c r="I1" s="918"/>
      <c r="J1" s="918"/>
      <c r="K1" s="918"/>
      <c r="L1" s="918"/>
      <c r="M1" s="918"/>
      <c r="N1" s="918"/>
      <c r="O1" s="918"/>
      <c r="P1" s="918"/>
      <c r="Q1" s="918"/>
      <c r="R1" s="918"/>
      <c r="S1" s="918"/>
      <c r="T1" s="918"/>
      <c r="U1" s="918"/>
      <c r="V1" s="918"/>
      <c r="W1" s="918"/>
      <c r="X1" s="918"/>
      <c r="Y1" s="918"/>
      <c r="Z1" s="918"/>
      <c r="AA1" s="918"/>
      <c r="AB1" s="918"/>
      <c r="AC1" s="918"/>
      <c r="AD1" s="918"/>
      <c r="AE1" s="918"/>
      <c r="AI1" s="1"/>
      <c r="AJ1" s="1"/>
      <c r="AK1" s="1"/>
      <c r="AL1" s="1"/>
    </row>
    <row r="2" spans="1:39" ht="19.899999999999999" customHeight="1" thickBot="1" x14ac:dyDescent="0.3">
      <c r="A2" s="1313"/>
      <c r="B2" s="1313"/>
      <c r="C2" s="1313"/>
      <c r="D2" s="1313"/>
      <c r="E2" s="1313"/>
      <c r="F2" s="1313"/>
      <c r="G2" s="1313"/>
      <c r="H2" s="1313"/>
      <c r="I2" s="1313"/>
      <c r="J2" s="1313"/>
      <c r="K2" s="1313"/>
      <c r="L2" s="1313"/>
      <c r="M2" s="1313"/>
      <c r="N2" s="1313"/>
      <c r="O2" s="1313"/>
      <c r="S2" s="1"/>
      <c r="T2" s="1"/>
      <c r="U2" s="1"/>
      <c r="V2" s="1"/>
      <c r="AA2" s="1"/>
      <c r="AB2" s="1"/>
      <c r="AC2" s="1"/>
      <c r="AD2" s="1"/>
      <c r="AI2" s="1"/>
      <c r="AJ2" s="1"/>
      <c r="AK2" s="1"/>
      <c r="AL2" s="1"/>
    </row>
    <row r="3" spans="1:39" ht="23.65" customHeight="1" thickTop="1" x14ac:dyDescent="0.25">
      <c r="A3" s="755" t="s">
        <v>1587</v>
      </c>
      <c r="B3" s="1007" t="s">
        <v>41</v>
      </c>
      <c r="C3" s="1319"/>
      <c r="D3" s="1007" t="s">
        <v>1</v>
      </c>
      <c r="E3" s="1008"/>
      <c r="F3" s="746" t="s">
        <v>1</v>
      </c>
      <c r="G3" s="747"/>
      <c r="I3" s="858" t="s">
        <v>40</v>
      </c>
      <c r="J3" s="644" t="s">
        <v>41</v>
      </c>
      <c r="K3" s="645"/>
      <c r="L3" s="815" t="s">
        <v>42</v>
      </c>
      <c r="M3" s="816"/>
      <c r="N3" s="816" t="s">
        <v>1</v>
      </c>
      <c r="O3" s="826"/>
      <c r="P3" s="2"/>
      <c r="Q3" s="858" t="s">
        <v>52</v>
      </c>
      <c r="R3" s="644" t="s">
        <v>41</v>
      </c>
      <c r="S3" s="645"/>
      <c r="T3" s="815" t="s">
        <v>42</v>
      </c>
      <c r="U3" s="816"/>
      <c r="V3" s="816" t="s">
        <v>1</v>
      </c>
      <c r="W3" s="826"/>
      <c r="Y3" s="923" t="s">
        <v>1631</v>
      </c>
      <c r="Z3" s="644" t="s">
        <v>0</v>
      </c>
      <c r="AA3" s="645"/>
      <c r="AB3" s="816" t="s">
        <v>1</v>
      </c>
      <c r="AC3" s="987"/>
      <c r="AD3" s="816" t="s">
        <v>1</v>
      </c>
      <c r="AE3" s="826"/>
      <c r="AG3" s="187"/>
      <c r="AH3" s="802"/>
      <c r="AI3" s="948"/>
      <c r="AJ3" s="802"/>
      <c r="AK3" s="916"/>
      <c r="AL3" s="802"/>
      <c r="AM3" s="916"/>
    </row>
    <row r="4" spans="1:39" ht="20.25" customHeight="1" x14ac:dyDescent="0.25">
      <c r="A4" s="756"/>
      <c r="B4" s="529" t="s">
        <v>1588</v>
      </c>
      <c r="C4" s="530"/>
      <c r="D4" s="770">
        <v>130000</v>
      </c>
      <c r="E4" s="771"/>
      <c r="F4" s="744">
        <f>D4*(1-'SZORZÓ+FELTÉTELEK'!$A$1)</f>
        <v>130000</v>
      </c>
      <c r="G4" s="996"/>
      <c r="I4" s="859"/>
      <c r="J4" s="529" t="s">
        <v>43</v>
      </c>
      <c r="K4" s="530"/>
      <c r="L4" s="770">
        <v>225000</v>
      </c>
      <c r="M4" s="771"/>
      <c r="N4" s="744">
        <f>L4*(1-'SZORZÓ+FELTÉTELEK'!$A$1)</f>
        <v>225000</v>
      </c>
      <c r="O4" s="745"/>
      <c r="P4" s="2"/>
      <c r="Q4" s="859"/>
      <c r="R4" s="529" t="s">
        <v>43</v>
      </c>
      <c r="S4" s="530"/>
      <c r="T4" s="770">
        <v>190000</v>
      </c>
      <c r="U4" s="771"/>
      <c r="V4" s="744">
        <f>T4*(1-'SZORZÓ+FELTÉTELEK'!$A$1)</f>
        <v>190000</v>
      </c>
      <c r="W4" s="745"/>
      <c r="Y4" s="924"/>
      <c r="Z4" s="529" t="s">
        <v>43</v>
      </c>
      <c r="AA4" s="530"/>
      <c r="AB4" s="770">
        <v>270000</v>
      </c>
      <c r="AC4" s="771"/>
      <c r="AD4" s="748">
        <f>AB4*(1-'SZORZÓ+FELTÉTELEK'!$A$1)</f>
        <v>270000</v>
      </c>
      <c r="AE4" s="851"/>
      <c r="AG4" s="187"/>
      <c r="AH4" s="802"/>
      <c r="AI4" s="802"/>
      <c r="AJ4" s="791"/>
      <c r="AK4" s="791"/>
      <c r="AL4" s="791"/>
      <c r="AM4" s="791"/>
    </row>
    <row r="5" spans="1:39" ht="20.100000000000001" customHeight="1" x14ac:dyDescent="0.25">
      <c r="A5" s="756"/>
      <c r="B5" s="708"/>
      <c r="C5" s="839"/>
      <c r="D5" s="839"/>
      <c r="E5" s="839"/>
      <c r="F5" s="839"/>
      <c r="G5" s="997"/>
      <c r="I5" s="859"/>
      <c r="J5" s="529" t="s">
        <v>44</v>
      </c>
      <c r="K5" s="530"/>
      <c r="L5" s="770">
        <v>245000</v>
      </c>
      <c r="M5" s="771"/>
      <c r="N5" s="744">
        <f>L5*(1-'SZORZÓ+FELTÉTELEK'!$A$1)</f>
        <v>245000</v>
      </c>
      <c r="O5" s="745"/>
      <c r="P5" s="2"/>
      <c r="Q5" s="859"/>
      <c r="R5" s="529" t="s">
        <v>44</v>
      </c>
      <c r="S5" s="530"/>
      <c r="T5" s="770">
        <v>210000</v>
      </c>
      <c r="U5" s="771"/>
      <c r="V5" s="744">
        <f>T5*(1-'SZORZÓ+FELTÉTELEK'!$A$1)</f>
        <v>210000</v>
      </c>
      <c r="W5" s="745"/>
      <c r="Y5" s="924"/>
      <c r="Z5" s="838" t="s">
        <v>1632</v>
      </c>
      <c r="AA5" s="839"/>
      <c r="AB5" s="770">
        <v>7000</v>
      </c>
      <c r="AC5" s="771"/>
      <c r="AD5" s="748">
        <f>AB5*(1-'SZORZÓ+FELTÉTELEK'!$A$1)</f>
        <v>7000</v>
      </c>
      <c r="AE5" s="851"/>
      <c r="AG5" s="187"/>
      <c r="AH5" s="802"/>
      <c r="AI5" s="802"/>
      <c r="AJ5" s="791"/>
      <c r="AK5" s="791"/>
      <c r="AL5" s="791"/>
      <c r="AM5" s="791"/>
    </row>
    <row r="6" spans="1:39" ht="20.25" customHeight="1" x14ac:dyDescent="0.25">
      <c r="A6" s="756"/>
      <c r="B6" s="998"/>
      <c r="C6" s="999"/>
      <c r="D6" s="999"/>
      <c r="E6" s="999"/>
      <c r="F6" s="999"/>
      <c r="G6" s="1000"/>
      <c r="I6" s="859"/>
      <c r="J6" s="529" t="s">
        <v>45</v>
      </c>
      <c r="K6" s="530"/>
      <c r="L6" s="770">
        <v>18000</v>
      </c>
      <c r="M6" s="771"/>
      <c r="N6" s="744">
        <f>L6*(1-'SZORZÓ+FELTÉTELEK'!$A$1)</f>
        <v>18000</v>
      </c>
      <c r="O6" s="745"/>
      <c r="P6" s="2"/>
      <c r="Q6" s="859"/>
      <c r="R6" s="529" t="s">
        <v>45</v>
      </c>
      <c r="S6" s="530"/>
      <c r="T6" s="770">
        <v>18000</v>
      </c>
      <c r="U6" s="771"/>
      <c r="V6" s="744">
        <f>T6*(1-'SZORZÓ+FELTÉTELEK'!$A$1)</f>
        <v>18000</v>
      </c>
      <c r="W6" s="745"/>
      <c r="Y6" s="924"/>
      <c r="Z6" s="711" t="s">
        <v>1633</v>
      </c>
      <c r="AA6" s="712"/>
      <c r="AB6" s="712"/>
      <c r="AC6" s="712"/>
      <c r="AD6" s="712"/>
      <c r="AE6" s="904"/>
      <c r="AG6" s="187"/>
      <c r="AH6" s="802"/>
      <c r="AI6" s="802"/>
      <c r="AJ6" s="802"/>
      <c r="AK6" s="802"/>
      <c r="AL6" s="802"/>
      <c r="AM6" s="802"/>
    </row>
    <row r="7" spans="1:39" ht="20.25" customHeight="1" x14ac:dyDescent="0.25">
      <c r="A7" s="756"/>
      <c r="B7" s="998"/>
      <c r="C7" s="999"/>
      <c r="D7" s="999"/>
      <c r="E7" s="999"/>
      <c r="F7" s="999"/>
      <c r="G7" s="1000"/>
      <c r="I7" s="859"/>
      <c r="J7" s="1033" t="s">
        <v>651</v>
      </c>
      <c r="K7" s="1034"/>
      <c r="L7" s="1034"/>
      <c r="M7" s="1034"/>
      <c r="N7" s="1034"/>
      <c r="O7" s="1035"/>
      <c r="P7" s="2"/>
      <c r="Q7" s="859"/>
      <c r="R7" s="1033" t="s">
        <v>651</v>
      </c>
      <c r="S7" s="1034"/>
      <c r="T7" s="1034"/>
      <c r="U7" s="1034"/>
      <c r="V7" s="1034"/>
      <c r="W7" s="1035"/>
      <c r="Y7" s="924"/>
      <c r="Z7" s="714"/>
      <c r="AA7" s="715"/>
      <c r="AB7" s="715"/>
      <c r="AC7" s="715"/>
      <c r="AD7" s="715"/>
      <c r="AE7" s="905"/>
      <c r="AG7" s="187"/>
      <c r="AH7" s="802"/>
      <c r="AI7" s="802"/>
      <c r="AJ7" s="802"/>
      <c r="AK7" s="802"/>
      <c r="AL7" s="802"/>
      <c r="AM7" s="802"/>
    </row>
    <row r="8" spans="1:39" ht="12.75" customHeight="1" x14ac:dyDescent="0.25">
      <c r="A8" s="756"/>
      <c r="B8" s="26" t="s">
        <v>2</v>
      </c>
      <c r="C8" s="98" t="s">
        <v>1589</v>
      </c>
      <c r="D8" s="1275"/>
      <c r="E8" s="1276"/>
      <c r="F8" s="26" t="s">
        <v>3</v>
      </c>
      <c r="G8" s="336" t="s">
        <v>100</v>
      </c>
      <c r="I8" s="859"/>
      <c r="J8" s="88" t="s">
        <v>2</v>
      </c>
      <c r="K8" s="89" t="s">
        <v>46</v>
      </c>
      <c r="L8" s="654"/>
      <c r="M8" s="655"/>
      <c r="N8" s="87" t="s">
        <v>3</v>
      </c>
      <c r="O8" s="73" t="s">
        <v>47</v>
      </c>
      <c r="P8" s="2"/>
      <c r="Q8" s="859"/>
      <c r="R8" s="88" t="s">
        <v>2</v>
      </c>
      <c r="S8" s="89" t="s">
        <v>53</v>
      </c>
      <c r="T8" s="654"/>
      <c r="U8" s="655"/>
      <c r="V8" s="87" t="s">
        <v>3</v>
      </c>
      <c r="W8" s="73" t="s">
        <v>47</v>
      </c>
      <c r="Y8" s="924"/>
      <c r="Z8" s="354" t="s">
        <v>2</v>
      </c>
      <c r="AA8" s="355" t="s">
        <v>1634</v>
      </c>
      <c r="AB8" s="926"/>
      <c r="AC8" s="927"/>
      <c r="AD8" s="356" t="s">
        <v>3</v>
      </c>
      <c r="AE8" s="357" t="s">
        <v>4</v>
      </c>
      <c r="AG8" s="187"/>
      <c r="AH8" s="194"/>
      <c r="AI8" s="193"/>
      <c r="AJ8" s="940"/>
      <c r="AK8" s="940"/>
      <c r="AL8" s="194"/>
      <c r="AM8" s="193"/>
    </row>
    <row r="9" spans="1:39" ht="12.75" customHeight="1" x14ac:dyDescent="0.25">
      <c r="A9" s="756"/>
      <c r="B9" s="26" t="s">
        <v>5</v>
      </c>
      <c r="C9" s="98" t="s">
        <v>1590</v>
      </c>
      <c r="D9" s="1277"/>
      <c r="E9" s="1278"/>
      <c r="F9" s="26" t="s">
        <v>6</v>
      </c>
      <c r="G9" s="337" t="s">
        <v>120</v>
      </c>
      <c r="I9" s="859"/>
      <c r="J9" s="88" t="s">
        <v>5</v>
      </c>
      <c r="K9" s="89" t="s">
        <v>48</v>
      </c>
      <c r="L9" s="656"/>
      <c r="M9" s="657"/>
      <c r="N9" s="87" t="s">
        <v>6</v>
      </c>
      <c r="O9" s="73" t="s">
        <v>22</v>
      </c>
      <c r="P9" s="2"/>
      <c r="Q9" s="859"/>
      <c r="R9" s="88" t="s">
        <v>5</v>
      </c>
      <c r="S9" s="89" t="s">
        <v>54</v>
      </c>
      <c r="T9" s="656"/>
      <c r="U9" s="657"/>
      <c r="V9" s="87" t="s">
        <v>6</v>
      </c>
      <c r="W9" s="73" t="s">
        <v>22</v>
      </c>
      <c r="Y9" s="924"/>
      <c r="Z9" s="354" t="s">
        <v>5</v>
      </c>
      <c r="AA9" s="355" t="s">
        <v>997</v>
      </c>
      <c r="AB9" s="928"/>
      <c r="AC9" s="929"/>
      <c r="AD9" s="356" t="s">
        <v>6</v>
      </c>
      <c r="AE9" s="358" t="s">
        <v>1635</v>
      </c>
      <c r="AG9" s="187"/>
      <c r="AH9" s="194"/>
      <c r="AI9" s="193"/>
      <c r="AJ9" s="940"/>
      <c r="AK9" s="940"/>
      <c r="AL9" s="194"/>
      <c r="AM9" s="177"/>
    </row>
    <row r="10" spans="1:39" ht="18.75" x14ac:dyDescent="0.25">
      <c r="A10" s="756"/>
      <c r="B10" s="26" t="s">
        <v>7</v>
      </c>
      <c r="C10" s="98" t="s">
        <v>183</v>
      </c>
      <c r="D10" s="1277"/>
      <c r="E10" s="1278"/>
      <c r="F10" s="15" t="s">
        <v>8</v>
      </c>
      <c r="G10" s="208" t="s">
        <v>14</v>
      </c>
      <c r="I10" s="859"/>
      <c r="J10" s="88" t="s">
        <v>7</v>
      </c>
      <c r="K10" s="89" t="s">
        <v>49</v>
      </c>
      <c r="L10" s="656"/>
      <c r="M10" s="657"/>
      <c r="N10" s="7" t="s">
        <v>8</v>
      </c>
      <c r="O10" s="71" t="s">
        <v>14</v>
      </c>
      <c r="P10" s="2"/>
      <c r="Q10" s="859"/>
      <c r="R10" s="88" t="s">
        <v>7</v>
      </c>
      <c r="S10" s="89" t="s">
        <v>49</v>
      </c>
      <c r="T10" s="656"/>
      <c r="U10" s="657"/>
      <c r="V10" s="7" t="s">
        <v>8</v>
      </c>
      <c r="W10" s="71" t="s">
        <v>14</v>
      </c>
      <c r="Y10" s="924"/>
      <c r="Z10" s="354" t="s">
        <v>7</v>
      </c>
      <c r="AA10" s="355" t="s">
        <v>49</v>
      </c>
      <c r="AB10" s="928"/>
      <c r="AC10" s="929"/>
      <c r="AD10" s="359" t="s">
        <v>8</v>
      </c>
      <c r="AE10" s="360" t="s">
        <v>1398</v>
      </c>
      <c r="AG10" s="187"/>
      <c r="AH10" s="194"/>
      <c r="AI10" s="193"/>
      <c r="AJ10" s="940"/>
      <c r="AK10" s="940"/>
      <c r="AL10" s="178"/>
      <c r="AM10" s="179"/>
    </row>
    <row r="11" spans="1:39" ht="12.75" customHeight="1" x14ac:dyDescent="0.25">
      <c r="A11" s="756"/>
      <c r="B11" s="26" t="s">
        <v>9</v>
      </c>
      <c r="C11" s="98" t="s">
        <v>131</v>
      </c>
      <c r="D11" s="1277"/>
      <c r="E11" s="1278"/>
      <c r="F11" s="26" t="s">
        <v>10</v>
      </c>
      <c r="G11" s="338" t="s">
        <v>32</v>
      </c>
      <c r="I11" s="859"/>
      <c r="J11" s="88" t="s">
        <v>9</v>
      </c>
      <c r="K11" s="89">
        <v>46</v>
      </c>
      <c r="L11" s="656"/>
      <c r="M11" s="657"/>
      <c r="N11" s="7" t="s">
        <v>10</v>
      </c>
      <c r="O11" s="72" t="s">
        <v>20</v>
      </c>
      <c r="P11" s="2"/>
      <c r="Q11" s="859"/>
      <c r="R11" s="88" t="s">
        <v>9</v>
      </c>
      <c r="S11" s="89" t="s">
        <v>55</v>
      </c>
      <c r="T11" s="656"/>
      <c r="U11" s="657"/>
      <c r="V11" s="7" t="s">
        <v>10</v>
      </c>
      <c r="W11" s="72" t="s">
        <v>20</v>
      </c>
      <c r="Y11" s="924"/>
      <c r="Z11" s="354" t="s">
        <v>9</v>
      </c>
      <c r="AA11" s="355" t="s">
        <v>131</v>
      </c>
      <c r="AB11" s="928"/>
      <c r="AC11" s="929"/>
      <c r="AD11" s="359" t="s">
        <v>10</v>
      </c>
      <c r="AE11" s="361" t="s">
        <v>32</v>
      </c>
      <c r="AG11" s="187"/>
      <c r="AH11" s="194"/>
      <c r="AI11" s="193"/>
      <c r="AJ11" s="940"/>
      <c r="AK11" s="940"/>
      <c r="AL11" s="178"/>
      <c r="AM11" s="179"/>
    </row>
    <row r="12" spans="1:39" ht="12.75" customHeight="1" x14ac:dyDescent="0.25">
      <c r="A12" s="756"/>
      <c r="B12" s="26" t="s">
        <v>11</v>
      </c>
      <c r="C12" s="98" t="s">
        <v>169</v>
      </c>
      <c r="D12" s="1279"/>
      <c r="E12" s="1280"/>
      <c r="F12" s="1308"/>
      <c r="G12" s="1309"/>
      <c r="I12" s="859"/>
      <c r="J12" s="88" t="s">
        <v>11</v>
      </c>
      <c r="K12" s="89" t="s">
        <v>50</v>
      </c>
      <c r="L12" s="658"/>
      <c r="M12" s="659"/>
      <c r="N12" s="845"/>
      <c r="O12" s="846"/>
      <c r="P12" s="2"/>
      <c r="Q12" s="859"/>
      <c r="R12" s="88" t="s">
        <v>11</v>
      </c>
      <c r="S12" s="89" t="s">
        <v>50</v>
      </c>
      <c r="T12" s="658"/>
      <c r="U12" s="659"/>
      <c r="V12" s="845"/>
      <c r="W12" s="846"/>
      <c r="Y12" s="924"/>
      <c r="Z12" s="354" t="s">
        <v>11</v>
      </c>
      <c r="AA12" s="355" t="s">
        <v>55</v>
      </c>
      <c r="AB12" s="930"/>
      <c r="AC12" s="931"/>
      <c r="AD12" s="932"/>
      <c r="AE12" s="933"/>
      <c r="AG12" s="187"/>
      <c r="AH12" s="194"/>
      <c r="AI12" s="193"/>
      <c r="AJ12" s="940"/>
      <c r="AK12" s="940"/>
      <c r="AL12" s="947"/>
      <c r="AM12" s="947"/>
    </row>
    <row r="13" spans="1:39" ht="134.25" customHeight="1" x14ac:dyDescent="0.25">
      <c r="A13" s="756"/>
      <c r="B13" s="730" t="s">
        <v>1591</v>
      </c>
      <c r="C13" s="681"/>
      <c r="D13" s="681"/>
      <c r="E13" s="681"/>
      <c r="F13" s="681"/>
      <c r="G13" s="731"/>
      <c r="I13" s="859"/>
      <c r="J13" s="730" t="s">
        <v>676</v>
      </c>
      <c r="K13" s="681"/>
      <c r="L13" s="681"/>
      <c r="M13" s="681"/>
      <c r="N13" s="681"/>
      <c r="O13" s="682"/>
      <c r="P13" s="2"/>
      <c r="Q13" s="859"/>
      <c r="R13" s="730" t="s">
        <v>677</v>
      </c>
      <c r="S13" s="681"/>
      <c r="T13" s="681"/>
      <c r="U13" s="681"/>
      <c r="V13" s="681"/>
      <c r="W13" s="682"/>
      <c r="Y13" s="924"/>
      <c r="Z13" s="934" t="s">
        <v>1636</v>
      </c>
      <c r="AA13" s="935"/>
      <c r="AB13" s="935"/>
      <c r="AC13" s="935"/>
      <c r="AD13" s="935"/>
      <c r="AE13" s="936"/>
      <c r="AG13" s="187"/>
      <c r="AH13" s="895"/>
      <c r="AI13" s="895"/>
      <c r="AJ13" s="895"/>
      <c r="AK13" s="895"/>
      <c r="AL13" s="895"/>
      <c r="AM13" s="895"/>
    </row>
    <row r="14" spans="1:39" ht="23.65" customHeight="1" thickBot="1" x14ac:dyDescent="0.3">
      <c r="A14" s="757"/>
      <c r="B14" s="732"/>
      <c r="C14" s="733"/>
      <c r="D14" s="733"/>
      <c r="E14" s="733"/>
      <c r="F14" s="733"/>
      <c r="G14" s="734"/>
      <c r="I14" s="368" t="s">
        <v>51</v>
      </c>
      <c r="J14" s="827"/>
      <c r="K14" s="684"/>
      <c r="L14" s="684"/>
      <c r="M14" s="684"/>
      <c r="N14" s="684"/>
      <c r="O14" s="685"/>
      <c r="P14" s="2"/>
      <c r="Q14" s="368" t="s">
        <v>56</v>
      </c>
      <c r="R14" s="827"/>
      <c r="S14" s="684"/>
      <c r="T14" s="684"/>
      <c r="U14" s="684"/>
      <c r="V14" s="684"/>
      <c r="W14" s="685"/>
      <c r="Y14" s="925"/>
      <c r="Z14" s="937"/>
      <c r="AA14" s="938"/>
      <c r="AB14" s="938"/>
      <c r="AC14" s="938"/>
      <c r="AD14" s="938"/>
      <c r="AE14" s="939"/>
      <c r="AG14" s="187"/>
      <c r="AH14" s="895"/>
      <c r="AI14" s="895"/>
      <c r="AJ14" s="895"/>
      <c r="AK14" s="895"/>
      <c r="AL14" s="895"/>
      <c r="AM14" s="895"/>
    </row>
    <row r="15" spans="1:39" ht="16.149999999999999" customHeight="1" thickTop="1" thickBot="1" x14ac:dyDescent="0.3">
      <c r="A15" s="2"/>
      <c r="B15" s="2"/>
      <c r="C15" s="3"/>
      <c r="D15" s="3"/>
      <c r="E15" s="3"/>
      <c r="F15" s="4"/>
      <c r="G15" s="2"/>
      <c r="H15" s="2"/>
      <c r="I15" s="2"/>
      <c r="J15" s="2"/>
      <c r="K15" s="3"/>
      <c r="L15" s="3"/>
      <c r="M15" s="3"/>
      <c r="N15" s="2"/>
      <c r="O15" s="2"/>
      <c r="Q15" s="2"/>
      <c r="R15" s="2"/>
      <c r="S15" s="3"/>
      <c r="T15" s="3"/>
      <c r="U15" s="3"/>
      <c r="V15" s="4"/>
      <c r="W15" s="2"/>
      <c r="Y15" s="2"/>
      <c r="Z15" s="2"/>
      <c r="AA15" s="3"/>
      <c r="AB15" s="3"/>
      <c r="AC15" s="3"/>
      <c r="AD15" s="4"/>
      <c r="AE15" s="2"/>
      <c r="AG15" s="2"/>
      <c r="AH15" s="2"/>
      <c r="AI15" s="3"/>
      <c r="AJ15" s="3"/>
      <c r="AK15" s="3"/>
      <c r="AL15" s="4"/>
      <c r="AM15" s="2"/>
    </row>
    <row r="16" spans="1:39" ht="23.65" customHeight="1" x14ac:dyDescent="0.25">
      <c r="A16" s="923" t="s">
        <v>1841</v>
      </c>
      <c r="B16" s="644" t="s">
        <v>0</v>
      </c>
      <c r="C16" s="645"/>
      <c r="D16" s="816" t="s">
        <v>1</v>
      </c>
      <c r="E16" s="987"/>
      <c r="F16" s="816" t="s">
        <v>1</v>
      </c>
      <c r="G16" s="826"/>
      <c r="I16" s="923" t="s">
        <v>1845</v>
      </c>
      <c r="J16" s="644" t="s">
        <v>0</v>
      </c>
      <c r="K16" s="645"/>
      <c r="L16" s="816" t="s">
        <v>1</v>
      </c>
      <c r="M16" s="987"/>
      <c r="N16" s="816" t="s">
        <v>1</v>
      </c>
      <c r="O16" s="826"/>
      <c r="Q16" s="923" t="s">
        <v>1637</v>
      </c>
      <c r="R16" s="815" t="s">
        <v>0</v>
      </c>
      <c r="S16" s="816"/>
      <c r="T16" s="815" t="s">
        <v>1</v>
      </c>
      <c r="U16" s="816"/>
      <c r="V16" s="815" t="s">
        <v>1</v>
      </c>
      <c r="W16" s="900"/>
      <c r="Y16" s="923" t="s">
        <v>1863</v>
      </c>
      <c r="Z16" s="644" t="s">
        <v>0</v>
      </c>
      <c r="AA16" s="645"/>
      <c r="AB16" s="816" t="s">
        <v>1</v>
      </c>
      <c r="AC16" s="987"/>
      <c r="AD16" s="816" t="s">
        <v>1</v>
      </c>
      <c r="AE16" s="826"/>
    </row>
    <row r="17" spans="1:32" ht="20.25" customHeight="1" x14ac:dyDescent="0.25">
      <c r="A17" s="924"/>
      <c r="B17" s="529" t="s">
        <v>43</v>
      </c>
      <c r="C17" s="530"/>
      <c r="D17" s="727">
        <v>324000</v>
      </c>
      <c r="E17" s="630"/>
      <c r="F17" s="748">
        <f>D17*(1-'SZORZÓ+FELTÉTELEK'!$A$1)</f>
        <v>324000</v>
      </c>
      <c r="G17" s="851"/>
      <c r="I17" s="924"/>
      <c r="J17" s="529" t="s">
        <v>43</v>
      </c>
      <c r="K17" s="530"/>
      <c r="L17" s="770">
        <v>270000</v>
      </c>
      <c r="M17" s="771"/>
      <c r="N17" s="1268">
        <f>L17*(1-'SZORZÓ+FELTÉTELEK'!$A$1)</f>
        <v>270000</v>
      </c>
      <c r="O17" s="1269"/>
      <c r="Q17" s="924"/>
      <c r="R17" s="529" t="s">
        <v>1400</v>
      </c>
      <c r="S17" s="530"/>
      <c r="T17" s="770">
        <v>270500</v>
      </c>
      <c r="U17" s="771"/>
      <c r="V17" s="727">
        <f>T17*(1-'SZORZÓ+FELTÉTELEK'!$A$1)</f>
        <v>270500</v>
      </c>
      <c r="W17" s="1201"/>
      <c r="Y17" s="924"/>
      <c r="Z17" s="529" t="s">
        <v>43</v>
      </c>
      <c r="AA17" s="530"/>
      <c r="AB17" s="646">
        <v>298000</v>
      </c>
      <c r="AC17" s="646"/>
      <c r="AD17" s="727">
        <f>AB17*(1-'SZORZÓ+FELTÉTELEK'!$A$1)</f>
        <v>298000</v>
      </c>
      <c r="AE17" s="1201"/>
      <c r="AF17" s="261"/>
    </row>
    <row r="18" spans="1:32" ht="20.25" customHeight="1" x14ac:dyDescent="0.25">
      <c r="A18" s="924"/>
      <c r="B18" s="529" t="s">
        <v>1394</v>
      </c>
      <c r="C18" s="530"/>
      <c r="D18" s="748">
        <v>7000</v>
      </c>
      <c r="E18" s="748"/>
      <c r="F18" s="748">
        <f>D18*(1-'SZORZÓ+FELTÉTELEK'!$A$1)</f>
        <v>7000</v>
      </c>
      <c r="G18" s="851"/>
      <c r="I18" s="924"/>
      <c r="J18" s="529" t="s">
        <v>1844</v>
      </c>
      <c r="K18" s="530"/>
      <c r="L18" s="1268">
        <v>5000</v>
      </c>
      <c r="M18" s="1269"/>
      <c r="N18" s="1268">
        <f>L18*(1-'SZORZÓ+FELTÉTELEK'!$A$1)</f>
        <v>5000</v>
      </c>
      <c r="O18" s="1269"/>
      <c r="Q18" s="924"/>
      <c r="R18" s="708" t="s">
        <v>1776</v>
      </c>
      <c r="S18" s="709"/>
      <c r="T18" s="709"/>
      <c r="U18" s="709"/>
      <c r="V18" s="709"/>
      <c r="W18" s="893"/>
      <c r="Y18" s="924"/>
      <c r="Z18" s="529" t="s">
        <v>1400</v>
      </c>
      <c r="AA18" s="530"/>
      <c r="AB18" s="646">
        <v>298000</v>
      </c>
      <c r="AC18" s="646"/>
      <c r="AD18" s="727">
        <f>AB18*(1-'SZORZÓ+FELTÉTELEK'!$A$1)</f>
        <v>298000</v>
      </c>
      <c r="AE18" s="1201"/>
      <c r="AF18" s="261"/>
    </row>
    <row r="19" spans="1:32" ht="20.25" customHeight="1" x14ac:dyDescent="0.25">
      <c r="A19" s="924"/>
      <c r="B19" s="708" t="s">
        <v>1395</v>
      </c>
      <c r="C19" s="709"/>
      <c r="D19" s="709"/>
      <c r="E19" s="709"/>
      <c r="F19" s="709"/>
      <c r="G19" s="893"/>
      <c r="I19" s="924"/>
      <c r="J19" s="529" t="s">
        <v>1394</v>
      </c>
      <c r="K19" s="530"/>
      <c r="L19" s="748">
        <v>7000</v>
      </c>
      <c r="M19" s="748"/>
      <c r="N19" s="748">
        <f>L19*(1-'SZORZÓ+FELTÉTELEK'!$A$1)</f>
        <v>7000</v>
      </c>
      <c r="O19" s="851"/>
      <c r="Q19" s="924"/>
      <c r="R19" s="711"/>
      <c r="S19" s="712"/>
      <c r="T19" s="712"/>
      <c r="U19" s="712"/>
      <c r="V19" s="712"/>
      <c r="W19" s="904"/>
      <c r="Y19" s="924"/>
      <c r="Z19" s="708" t="s">
        <v>1401</v>
      </c>
      <c r="AA19" s="709"/>
      <c r="AB19" s="709"/>
      <c r="AC19" s="709"/>
      <c r="AD19" s="709"/>
      <c r="AE19" s="893"/>
      <c r="AF19" s="261"/>
    </row>
    <row r="20" spans="1:32" ht="20.25" customHeight="1" x14ac:dyDescent="0.25">
      <c r="A20" s="924"/>
      <c r="B20" s="714"/>
      <c r="C20" s="715"/>
      <c r="D20" s="715"/>
      <c r="E20" s="715"/>
      <c r="F20" s="715"/>
      <c r="G20" s="905"/>
      <c r="I20" s="924"/>
      <c r="J20" s="1310" t="s">
        <v>1843</v>
      </c>
      <c r="K20" s="1311"/>
      <c r="L20" s="1311"/>
      <c r="M20" s="1311"/>
      <c r="N20" s="1311"/>
      <c r="O20" s="1312"/>
      <c r="Q20" s="924"/>
      <c r="R20" s="714"/>
      <c r="S20" s="715"/>
      <c r="T20" s="715"/>
      <c r="U20" s="715"/>
      <c r="V20" s="715"/>
      <c r="W20" s="905"/>
      <c r="Y20" s="924"/>
      <c r="Z20" s="714"/>
      <c r="AA20" s="715"/>
      <c r="AB20" s="715"/>
      <c r="AC20" s="715"/>
      <c r="AD20" s="715"/>
      <c r="AE20" s="905"/>
    </row>
    <row r="21" spans="1:32" ht="12.75" customHeight="1" x14ac:dyDescent="0.25">
      <c r="A21" s="924"/>
      <c r="B21" s="88" t="s">
        <v>2</v>
      </c>
      <c r="C21" s="256" t="s">
        <v>1396</v>
      </c>
      <c r="D21" s="1285"/>
      <c r="E21" s="1286"/>
      <c r="F21" s="87" t="s">
        <v>3</v>
      </c>
      <c r="G21" s="257" t="s">
        <v>4</v>
      </c>
      <c r="I21" s="924"/>
      <c r="J21" s="354" t="s">
        <v>2</v>
      </c>
      <c r="K21" s="355" t="s">
        <v>1498</v>
      </c>
      <c r="L21" s="926"/>
      <c r="M21" s="927"/>
      <c r="N21" s="356" t="s">
        <v>3</v>
      </c>
      <c r="O21" s="357" t="s">
        <v>4</v>
      </c>
      <c r="Q21" s="924"/>
      <c r="R21" s="354" t="s">
        <v>2</v>
      </c>
      <c r="S21" s="355" t="s">
        <v>1638</v>
      </c>
      <c r="T21" s="926"/>
      <c r="U21" s="927"/>
      <c r="V21" s="356" t="s">
        <v>3</v>
      </c>
      <c r="W21" s="362" t="s">
        <v>4</v>
      </c>
      <c r="Y21" s="924"/>
      <c r="Z21" s="88" t="s">
        <v>2</v>
      </c>
      <c r="AA21" s="256" t="s">
        <v>1402</v>
      </c>
      <c r="AB21" s="1285"/>
      <c r="AC21" s="1286"/>
      <c r="AD21" s="87" t="s">
        <v>3</v>
      </c>
      <c r="AE21" s="259" t="s">
        <v>4</v>
      </c>
    </row>
    <row r="22" spans="1:32" ht="12.75" customHeight="1" x14ac:dyDescent="0.25">
      <c r="A22" s="924"/>
      <c r="B22" s="88" t="s">
        <v>5</v>
      </c>
      <c r="C22" s="256" t="s">
        <v>1397</v>
      </c>
      <c r="D22" s="1287"/>
      <c r="E22" s="1288"/>
      <c r="F22" s="87" t="s">
        <v>6</v>
      </c>
      <c r="G22" s="71" t="s">
        <v>29</v>
      </c>
      <c r="I22" s="924"/>
      <c r="J22" s="354" t="s">
        <v>5</v>
      </c>
      <c r="K22" s="355" t="s">
        <v>101</v>
      </c>
      <c r="L22" s="928"/>
      <c r="M22" s="929"/>
      <c r="N22" s="356" t="s">
        <v>6</v>
      </c>
      <c r="O22" s="358" t="s">
        <v>1635</v>
      </c>
      <c r="Q22" s="924"/>
      <c r="R22" s="354" t="s">
        <v>5</v>
      </c>
      <c r="S22" s="355" t="s">
        <v>101</v>
      </c>
      <c r="T22" s="928"/>
      <c r="U22" s="929"/>
      <c r="V22" s="356" t="s">
        <v>6</v>
      </c>
      <c r="W22" s="363" t="s">
        <v>1635</v>
      </c>
      <c r="Y22" s="924"/>
      <c r="Z22" s="88" t="s">
        <v>5</v>
      </c>
      <c r="AA22" s="256" t="s">
        <v>1397</v>
      </c>
      <c r="AB22" s="1287"/>
      <c r="AC22" s="1288"/>
      <c r="AD22" s="87" t="s">
        <v>6</v>
      </c>
      <c r="AE22" s="25" t="s">
        <v>29</v>
      </c>
    </row>
    <row r="23" spans="1:32" ht="12.75" customHeight="1" x14ac:dyDescent="0.25">
      <c r="A23" s="924"/>
      <c r="B23" s="88" t="s">
        <v>7</v>
      </c>
      <c r="C23" s="256" t="s">
        <v>49</v>
      </c>
      <c r="D23" s="1287"/>
      <c r="E23" s="1288"/>
      <c r="F23" s="7" t="s">
        <v>8</v>
      </c>
      <c r="G23" s="258" t="s">
        <v>1398</v>
      </c>
      <c r="I23" s="924"/>
      <c r="J23" s="354" t="s">
        <v>7</v>
      </c>
      <c r="K23" s="355" t="s">
        <v>49</v>
      </c>
      <c r="L23" s="928"/>
      <c r="M23" s="929"/>
      <c r="N23" s="359" t="s">
        <v>8</v>
      </c>
      <c r="O23" s="360" t="s">
        <v>1398</v>
      </c>
      <c r="Q23" s="924"/>
      <c r="R23" s="354" t="s">
        <v>7</v>
      </c>
      <c r="S23" s="355" t="s">
        <v>49</v>
      </c>
      <c r="T23" s="928"/>
      <c r="U23" s="929"/>
      <c r="V23" s="359" t="s">
        <v>8</v>
      </c>
      <c r="W23" s="364" t="s">
        <v>1398</v>
      </c>
      <c r="Y23" s="924"/>
      <c r="Z23" s="88" t="s">
        <v>7</v>
      </c>
      <c r="AA23" s="256" t="s">
        <v>13</v>
      </c>
      <c r="AB23" s="1287"/>
      <c r="AC23" s="1288"/>
      <c r="AD23" s="7" t="s">
        <v>8</v>
      </c>
      <c r="AE23" s="260" t="s">
        <v>1398</v>
      </c>
    </row>
    <row r="24" spans="1:32" ht="12.75" customHeight="1" x14ac:dyDescent="0.25">
      <c r="A24" s="924"/>
      <c r="B24" s="88" t="s">
        <v>9</v>
      </c>
      <c r="C24" s="256" t="s">
        <v>91</v>
      </c>
      <c r="D24" s="1287"/>
      <c r="E24" s="1288"/>
      <c r="F24" s="7" t="s">
        <v>10</v>
      </c>
      <c r="G24" s="72" t="s">
        <v>20</v>
      </c>
      <c r="I24" s="924"/>
      <c r="J24" s="354" t="s">
        <v>9</v>
      </c>
      <c r="K24" s="355" t="s">
        <v>131</v>
      </c>
      <c r="L24" s="928"/>
      <c r="M24" s="929"/>
      <c r="N24" s="359" t="s">
        <v>10</v>
      </c>
      <c r="O24" s="361" t="s">
        <v>20</v>
      </c>
      <c r="Q24" s="924"/>
      <c r="R24" s="354" t="s">
        <v>9</v>
      </c>
      <c r="S24" s="355" t="s">
        <v>131</v>
      </c>
      <c r="T24" s="928"/>
      <c r="U24" s="929"/>
      <c r="V24" s="359" t="s">
        <v>10</v>
      </c>
      <c r="W24" s="365" t="s">
        <v>32</v>
      </c>
      <c r="Y24" s="924"/>
      <c r="Z24" s="88" t="s">
        <v>9</v>
      </c>
      <c r="AA24" s="256" t="s">
        <v>27</v>
      </c>
      <c r="AB24" s="1287"/>
      <c r="AC24" s="1288"/>
      <c r="AD24" s="7" t="s">
        <v>10</v>
      </c>
      <c r="AE24" s="20" t="s">
        <v>20</v>
      </c>
    </row>
    <row r="25" spans="1:32" ht="12.75" customHeight="1" x14ac:dyDescent="0.25">
      <c r="A25" s="924"/>
      <c r="B25" s="88" t="s">
        <v>11</v>
      </c>
      <c r="C25" s="256" t="s">
        <v>27</v>
      </c>
      <c r="D25" s="1289"/>
      <c r="E25" s="1290"/>
      <c r="F25" s="1303"/>
      <c r="G25" s="1314"/>
      <c r="I25" s="924"/>
      <c r="J25" s="354" t="s">
        <v>11</v>
      </c>
      <c r="K25" s="355" t="s">
        <v>27</v>
      </c>
      <c r="L25" s="930"/>
      <c r="M25" s="931"/>
      <c r="N25" s="932"/>
      <c r="O25" s="933"/>
      <c r="Q25" s="924"/>
      <c r="R25" s="354" t="s">
        <v>11</v>
      </c>
      <c r="S25" s="355" t="s">
        <v>55</v>
      </c>
      <c r="T25" s="930"/>
      <c r="U25" s="931"/>
      <c r="V25" s="932"/>
      <c r="W25" s="962"/>
      <c r="Y25" s="924"/>
      <c r="Z25" s="88" t="s">
        <v>11</v>
      </c>
      <c r="AA25" s="256" t="s">
        <v>91</v>
      </c>
      <c r="AB25" s="1289"/>
      <c r="AC25" s="1290"/>
      <c r="AD25" s="1303"/>
      <c r="AE25" s="1304"/>
    </row>
    <row r="26" spans="1:32" ht="134.1" customHeight="1" x14ac:dyDescent="0.25">
      <c r="A26" s="924"/>
      <c r="B26" s="1297" t="s">
        <v>1399</v>
      </c>
      <c r="C26" s="1298"/>
      <c r="D26" s="1298"/>
      <c r="E26" s="1298"/>
      <c r="F26" s="1298"/>
      <c r="G26" s="1299"/>
      <c r="I26" s="924"/>
      <c r="J26" s="934" t="s">
        <v>1842</v>
      </c>
      <c r="K26" s="935"/>
      <c r="L26" s="935"/>
      <c r="M26" s="935"/>
      <c r="N26" s="935"/>
      <c r="O26" s="936"/>
      <c r="Q26" s="924"/>
      <c r="R26" s="934" t="s">
        <v>1639</v>
      </c>
      <c r="S26" s="963"/>
      <c r="T26" s="963"/>
      <c r="U26" s="963"/>
      <c r="V26" s="963"/>
      <c r="W26" s="964"/>
      <c r="Y26" s="924"/>
      <c r="Z26" s="864" t="s">
        <v>1403</v>
      </c>
      <c r="AA26" s="681"/>
      <c r="AB26" s="681"/>
      <c r="AC26" s="681"/>
      <c r="AD26" s="681"/>
      <c r="AE26" s="1316"/>
    </row>
    <row r="27" spans="1:32" ht="23.65" customHeight="1" thickBot="1" x14ac:dyDescent="0.3">
      <c r="A27" s="925"/>
      <c r="B27" s="1300"/>
      <c r="C27" s="1301"/>
      <c r="D27" s="1301"/>
      <c r="E27" s="1301"/>
      <c r="F27" s="1301"/>
      <c r="G27" s="1302"/>
      <c r="I27" s="925"/>
      <c r="J27" s="937"/>
      <c r="K27" s="938"/>
      <c r="L27" s="938"/>
      <c r="M27" s="938"/>
      <c r="N27" s="938"/>
      <c r="O27" s="939"/>
      <c r="Q27" s="925"/>
      <c r="R27" s="965"/>
      <c r="S27" s="966"/>
      <c r="T27" s="966"/>
      <c r="U27" s="966"/>
      <c r="V27" s="966"/>
      <c r="W27" s="967"/>
      <c r="Y27" s="925"/>
      <c r="Z27" s="827"/>
      <c r="AA27" s="684"/>
      <c r="AB27" s="684"/>
      <c r="AC27" s="684"/>
      <c r="AD27" s="684"/>
      <c r="AE27" s="1317"/>
    </row>
    <row r="28" spans="1:32" ht="16.149999999999999" customHeight="1" thickBot="1" x14ac:dyDescent="0.3"/>
    <row r="29" spans="1:32" ht="23.65" customHeight="1" thickTop="1" x14ac:dyDescent="0.25">
      <c r="A29" s="923" t="s">
        <v>1879</v>
      </c>
      <c r="B29" s="644" t="s">
        <v>41</v>
      </c>
      <c r="C29" s="645"/>
      <c r="D29" s="816" t="s">
        <v>1</v>
      </c>
      <c r="E29" s="987"/>
      <c r="F29" s="816" t="s">
        <v>1</v>
      </c>
      <c r="G29" s="826"/>
      <c r="I29" s="1305" t="s">
        <v>1404</v>
      </c>
      <c r="J29" s="721" t="s">
        <v>0</v>
      </c>
      <c r="K29" s="722"/>
      <c r="L29" s="687" t="s">
        <v>1</v>
      </c>
      <c r="M29" s="1315"/>
      <c r="N29" s="687" t="s">
        <v>1</v>
      </c>
      <c r="O29" s="876"/>
      <c r="Q29" s="670" t="s">
        <v>1767</v>
      </c>
      <c r="R29" s="1007" t="s">
        <v>41</v>
      </c>
      <c r="S29" s="1319"/>
      <c r="T29" s="1007" t="s">
        <v>1</v>
      </c>
      <c r="U29" s="1008"/>
      <c r="V29" s="746" t="s">
        <v>1</v>
      </c>
      <c r="W29" s="747"/>
      <c r="Y29" s="1144" t="s">
        <v>1931</v>
      </c>
      <c r="Z29" s="1194" t="s">
        <v>0</v>
      </c>
      <c r="AA29" s="1195"/>
      <c r="AB29" s="644" t="s">
        <v>1</v>
      </c>
      <c r="AC29" s="828"/>
      <c r="AD29" s="816" t="s">
        <v>1</v>
      </c>
      <c r="AE29" s="826"/>
    </row>
    <row r="30" spans="1:32" ht="20.25" customHeight="1" x14ac:dyDescent="0.25">
      <c r="A30" s="924"/>
      <c r="B30" s="529" t="s">
        <v>1878</v>
      </c>
      <c r="C30" s="530"/>
      <c r="D30" s="770">
        <v>208000</v>
      </c>
      <c r="E30" s="771"/>
      <c r="F30" s="748">
        <f>D30*(1-'SZORZÓ+FELTÉTELEK'!$A$1)</f>
        <v>208000</v>
      </c>
      <c r="G30" s="878"/>
      <c r="I30" s="1306"/>
      <c r="J30" s="529" t="s">
        <v>43</v>
      </c>
      <c r="K30" s="530"/>
      <c r="L30" s="770">
        <v>281000</v>
      </c>
      <c r="M30" s="771"/>
      <c r="N30" s="748">
        <f>L30*(1-'SZORZÓ+FELTÉTELEK'!$A$1)</f>
        <v>281000</v>
      </c>
      <c r="O30" s="878"/>
      <c r="Q30" s="672"/>
      <c r="R30" s="529" t="s">
        <v>1768</v>
      </c>
      <c r="S30" s="530"/>
      <c r="T30" s="744">
        <v>138000</v>
      </c>
      <c r="U30" s="996"/>
      <c r="V30" s="744">
        <f>T30*(1-'SZORZÓ+FELTÉTELEK'!$A$1)</f>
        <v>138000</v>
      </c>
      <c r="W30" s="996"/>
      <c r="Y30" s="1145"/>
      <c r="Z30" s="529" t="s">
        <v>33</v>
      </c>
      <c r="AA30" s="530"/>
      <c r="AB30" s="770">
        <v>306000</v>
      </c>
      <c r="AC30" s="771"/>
      <c r="AD30" s="727">
        <f>AB30*(1-'SZORZÓ+FELTÉTELEK'!$A$1)</f>
        <v>306000</v>
      </c>
      <c r="AE30" s="1201"/>
    </row>
    <row r="31" spans="1:32" ht="20.25" customHeight="1" x14ac:dyDescent="0.25">
      <c r="A31" s="924"/>
      <c r="B31" s="708"/>
      <c r="C31" s="709"/>
      <c r="D31" s="709"/>
      <c r="E31" s="709"/>
      <c r="F31" s="709"/>
      <c r="G31" s="893"/>
      <c r="I31" s="1306"/>
      <c r="J31" s="529" t="s">
        <v>1394</v>
      </c>
      <c r="K31" s="530"/>
      <c r="L31" s="770">
        <v>7000</v>
      </c>
      <c r="M31" s="771"/>
      <c r="N31" s="748">
        <f>L31*(1-'SZORZÓ+FELTÉTELEK'!$A$1)</f>
        <v>7000</v>
      </c>
      <c r="O31" s="878"/>
      <c r="Q31" s="672"/>
      <c r="R31" s="529" t="s">
        <v>1769</v>
      </c>
      <c r="S31" s="530"/>
      <c r="T31" s="744">
        <v>138000</v>
      </c>
      <c r="U31" s="996"/>
      <c r="V31" s="744">
        <f>T31*(1-'SZORZÓ+FELTÉTELEK'!$A$1)</f>
        <v>138000</v>
      </c>
      <c r="W31" s="996"/>
      <c r="Y31" s="1145"/>
      <c r="Z31" s="719" t="s">
        <v>25</v>
      </c>
      <c r="AA31" s="719"/>
      <c r="AB31" s="748">
        <v>6000</v>
      </c>
      <c r="AC31" s="748"/>
      <c r="AD31" s="727">
        <f>AB31*(1-'SZORZÓ+FELTÉTELEK'!$A$1)</f>
        <v>6000</v>
      </c>
      <c r="AE31" s="1201"/>
    </row>
    <row r="32" spans="1:32" ht="20.25" customHeight="1" x14ac:dyDescent="0.25">
      <c r="A32" s="924"/>
      <c r="B32" s="711"/>
      <c r="C32" s="712"/>
      <c r="D32" s="712"/>
      <c r="E32" s="712"/>
      <c r="F32" s="712"/>
      <c r="G32" s="904"/>
      <c r="I32" s="1306"/>
      <c r="J32" s="810" t="s">
        <v>1405</v>
      </c>
      <c r="K32" s="811"/>
      <c r="L32" s="770">
        <v>30000</v>
      </c>
      <c r="M32" s="771"/>
      <c r="N32" s="748">
        <f>L32*(1-'SZORZÓ+FELTÉTELEK'!$A$1)</f>
        <v>30000</v>
      </c>
      <c r="O32" s="878"/>
      <c r="Q32" s="672"/>
      <c r="R32" s="711" t="s">
        <v>1770</v>
      </c>
      <c r="S32" s="712"/>
      <c r="T32" s="712"/>
      <c r="U32" s="712"/>
      <c r="V32" s="712"/>
      <c r="W32" s="955"/>
      <c r="Y32" s="1145"/>
      <c r="Z32" s="708" t="s">
        <v>1933</v>
      </c>
      <c r="AA32" s="709"/>
      <c r="AB32" s="709"/>
      <c r="AC32" s="709"/>
      <c r="AD32" s="709"/>
      <c r="AE32" s="893"/>
    </row>
    <row r="33" spans="1:38" ht="20.25" customHeight="1" x14ac:dyDescent="0.25">
      <c r="A33" s="924"/>
      <c r="B33" s="714"/>
      <c r="C33" s="715"/>
      <c r="D33" s="715"/>
      <c r="E33" s="715"/>
      <c r="F33" s="715"/>
      <c r="G33" s="905"/>
      <c r="I33" s="1306"/>
      <c r="J33" s="810" t="s">
        <v>30</v>
      </c>
      <c r="K33" s="811"/>
      <c r="L33" s="770">
        <v>30000</v>
      </c>
      <c r="M33" s="771"/>
      <c r="N33" s="748">
        <f>L33*(1-'SZORZÓ+FELTÉTELEK'!$A$1)</f>
        <v>30000</v>
      </c>
      <c r="O33" s="878"/>
      <c r="Q33" s="672"/>
      <c r="R33" s="714"/>
      <c r="S33" s="715"/>
      <c r="T33" s="715"/>
      <c r="U33" s="715"/>
      <c r="V33" s="715"/>
      <c r="W33" s="956"/>
      <c r="Y33" s="1145"/>
      <c r="Z33" s="714"/>
      <c r="AA33" s="715"/>
      <c r="AB33" s="715"/>
      <c r="AC33" s="715"/>
      <c r="AD33" s="715"/>
      <c r="AE33" s="905"/>
    </row>
    <row r="34" spans="1:38" ht="12.75" customHeight="1" x14ac:dyDescent="0.25">
      <c r="A34" s="924"/>
      <c r="B34" s="88" t="s">
        <v>2</v>
      </c>
      <c r="C34" s="256" t="s">
        <v>1638</v>
      </c>
      <c r="D34" s="1285"/>
      <c r="E34" s="1286"/>
      <c r="F34" s="87" t="s">
        <v>3</v>
      </c>
      <c r="G34" s="259" t="s">
        <v>4</v>
      </c>
      <c r="I34" s="1306"/>
      <c r="J34" s="88" t="s">
        <v>2</v>
      </c>
      <c r="K34" s="256" t="s">
        <v>24</v>
      </c>
      <c r="L34" s="1285"/>
      <c r="M34" s="1286"/>
      <c r="N34" s="87" t="s">
        <v>3</v>
      </c>
      <c r="O34" s="366" t="s">
        <v>4</v>
      </c>
      <c r="Q34" s="672"/>
      <c r="R34" s="26" t="s">
        <v>2</v>
      </c>
      <c r="S34" s="98" t="s">
        <v>1771</v>
      </c>
      <c r="T34" s="1089"/>
      <c r="U34" s="1090"/>
      <c r="V34" s="26" t="s">
        <v>3</v>
      </c>
      <c r="W34" s="336" t="s">
        <v>100</v>
      </c>
      <c r="Y34" s="1145"/>
      <c r="Z34" s="86" t="s">
        <v>2</v>
      </c>
      <c r="AA34" s="444" t="s">
        <v>34</v>
      </c>
      <c r="AB34" s="1138"/>
      <c r="AC34" s="1139"/>
      <c r="AD34" s="86" t="s">
        <v>3</v>
      </c>
      <c r="AE34" s="9" t="s">
        <v>4</v>
      </c>
    </row>
    <row r="35" spans="1:38" ht="12.75" customHeight="1" x14ac:dyDescent="0.25">
      <c r="A35" s="924"/>
      <c r="B35" s="88" t="s">
        <v>5</v>
      </c>
      <c r="C35" s="256" t="s">
        <v>101</v>
      </c>
      <c r="D35" s="1287"/>
      <c r="E35" s="1288"/>
      <c r="F35" s="87" t="s">
        <v>6</v>
      </c>
      <c r="G35" s="25" t="s">
        <v>29</v>
      </c>
      <c r="I35" s="1306"/>
      <c r="J35" s="88" t="s">
        <v>5</v>
      </c>
      <c r="K35" s="256" t="s">
        <v>1406</v>
      </c>
      <c r="L35" s="1287"/>
      <c r="M35" s="1288"/>
      <c r="N35" s="87" t="s">
        <v>6</v>
      </c>
      <c r="O35" s="118" t="s">
        <v>29</v>
      </c>
      <c r="Q35" s="672"/>
      <c r="R35" s="26" t="s">
        <v>5</v>
      </c>
      <c r="S35" s="98" t="s">
        <v>1772</v>
      </c>
      <c r="T35" s="1091"/>
      <c r="U35" s="1092"/>
      <c r="V35" s="26" t="s">
        <v>6</v>
      </c>
      <c r="W35" s="337" t="s">
        <v>1773</v>
      </c>
      <c r="Y35" s="1145"/>
      <c r="Z35" s="86" t="s">
        <v>5</v>
      </c>
      <c r="AA35" s="444" t="s">
        <v>35</v>
      </c>
      <c r="AB35" s="1140"/>
      <c r="AC35" s="1141"/>
      <c r="AD35" s="86" t="s">
        <v>6</v>
      </c>
      <c r="AE35" s="71" t="s">
        <v>22</v>
      </c>
    </row>
    <row r="36" spans="1:38" ht="12.75" customHeight="1" x14ac:dyDescent="0.25">
      <c r="A36" s="924"/>
      <c r="B36" s="88" t="s">
        <v>7</v>
      </c>
      <c r="C36" s="256" t="s">
        <v>49</v>
      </c>
      <c r="D36" s="1287"/>
      <c r="E36" s="1288"/>
      <c r="F36" s="7" t="s">
        <v>8</v>
      </c>
      <c r="G36" s="260" t="s">
        <v>1398</v>
      </c>
      <c r="I36" s="1306"/>
      <c r="J36" s="88" t="s">
        <v>7</v>
      </c>
      <c r="K36" s="256" t="s">
        <v>49</v>
      </c>
      <c r="L36" s="1287"/>
      <c r="M36" s="1288"/>
      <c r="N36" s="7" t="s">
        <v>8</v>
      </c>
      <c r="O36" s="367" t="s">
        <v>1398</v>
      </c>
      <c r="Q36" s="672"/>
      <c r="R36" s="26" t="s">
        <v>7</v>
      </c>
      <c r="S36" s="98" t="s">
        <v>183</v>
      </c>
      <c r="T36" s="1091"/>
      <c r="U36" s="1092"/>
      <c r="V36" s="15" t="s">
        <v>8</v>
      </c>
      <c r="W36" s="208" t="s">
        <v>14</v>
      </c>
      <c r="Y36" s="1145"/>
      <c r="Z36" s="86" t="s">
        <v>7</v>
      </c>
      <c r="AA36" s="444" t="s">
        <v>28</v>
      </c>
      <c r="AB36" s="1140"/>
      <c r="AC36" s="1141"/>
      <c r="AD36" s="10" t="s">
        <v>8</v>
      </c>
      <c r="AE36" s="11" t="s">
        <v>14</v>
      </c>
    </row>
    <row r="37" spans="1:38" ht="12.75" customHeight="1" x14ac:dyDescent="0.25">
      <c r="A37" s="924"/>
      <c r="B37" s="88" t="s">
        <v>9</v>
      </c>
      <c r="C37" s="256" t="s">
        <v>131</v>
      </c>
      <c r="D37" s="1287"/>
      <c r="E37" s="1288"/>
      <c r="F37" s="7" t="s">
        <v>10</v>
      </c>
      <c r="G37" s="20" t="s">
        <v>32</v>
      </c>
      <c r="I37" s="1306"/>
      <c r="J37" s="88" t="s">
        <v>9</v>
      </c>
      <c r="K37" s="256" t="s">
        <v>91</v>
      </c>
      <c r="L37" s="1287"/>
      <c r="M37" s="1288"/>
      <c r="N37" s="7" t="s">
        <v>10</v>
      </c>
      <c r="O37" s="117" t="s">
        <v>32</v>
      </c>
      <c r="Q37" s="672"/>
      <c r="R37" s="26" t="s">
        <v>9</v>
      </c>
      <c r="S37" s="98" t="s">
        <v>27</v>
      </c>
      <c r="T37" s="1091"/>
      <c r="U37" s="1092"/>
      <c r="V37" s="26" t="s">
        <v>10</v>
      </c>
      <c r="W37" s="338" t="s">
        <v>32</v>
      </c>
      <c r="Y37" s="1145"/>
      <c r="Z37" s="86" t="s">
        <v>9</v>
      </c>
      <c r="AA37" s="444" t="s">
        <v>16</v>
      </c>
      <c r="AB37" s="1140"/>
      <c r="AC37" s="1141"/>
      <c r="AD37" s="10" t="s">
        <v>10</v>
      </c>
      <c r="AE37" s="72" t="s">
        <v>20</v>
      </c>
    </row>
    <row r="38" spans="1:38" ht="12.75" customHeight="1" x14ac:dyDescent="0.25">
      <c r="A38" s="924"/>
      <c r="B38" s="88" t="s">
        <v>11</v>
      </c>
      <c r="C38" s="256" t="s">
        <v>55</v>
      </c>
      <c r="D38" s="1289"/>
      <c r="E38" s="1290"/>
      <c r="F38" s="1303"/>
      <c r="G38" s="1304"/>
      <c r="I38" s="1306"/>
      <c r="J38" s="88" t="s">
        <v>11</v>
      </c>
      <c r="K38" s="256" t="s">
        <v>1407</v>
      </c>
      <c r="L38" s="1289"/>
      <c r="M38" s="1290"/>
      <c r="N38" s="1329"/>
      <c r="O38" s="1330"/>
      <c r="Q38" s="672"/>
      <c r="R38" s="26" t="s">
        <v>11</v>
      </c>
      <c r="S38" s="98" t="s">
        <v>182</v>
      </c>
      <c r="T38" s="1093"/>
      <c r="U38" s="1094"/>
      <c r="V38" s="1322"/>
      <c r="W38" s="1323"/>
      <c r="Y38" s="1145"/>
      <c r="Z38" s="86" t="s">
        <v>11</v>
      </c>
      <c r="AA38" s="444" t="s">
        <v>36</v>
      </c>
      <c r="AB38" s="1142"/>
      <c r="AC38" s="1143"/>
      <c r="AD38" s="1130"/>
      <c r="AE38" s="1131"/>
    </row>
    <row r="39" spans="1:38" ht="134.25" customHeight="1" x14ac:dyDescent="0.25">
      <c r="A39" s="924"/>
      <c r="B39" s="1297" t="s">
        <v>1880</v>
      </c>
      <c r="C39" s="1298"/>
      <c r="D39" s="1298"/>
      <c r="E39" s="1298"/>
      <c r="F39" s="1298"/>
      <c r="G39" s="1299"/>
      <c r="I39" s="1306"/>
      <c r="J39" s="730" t="s">
        <v>1408</v>
      </c>
      <c r="K39" s="681"/>
      <c r="L39" s="681"/>
      <c r="M39" s="681"/>
      <c r="N39" s="681"/>
      <c r="O39" s="894"/>
      <c r="Q39" s="672"/>
      <c r="R39" s="1291" t="s">
        <v>1900</v>
      </c>
      <c r="S39" s="1292"/>
      <c r="T39" s="1292"/>
      <c r="U39" s="1292"/>
      <c r="V39" s="1292"/>
      <c r="W39" s="1293"/>
      <c r="Y39" s="1145"/>
      <c r="Z39" s="1132" t="s">
        <v>1934</v>
      </c>
      <c r="AA39" s="1133"/>
      <c r="AB39" s="1133"/>
      <c r="AC39" s="1133"/>
      <c r="AD39" s="1133"/>
      <c r="AE39" s="1134"/>
    </row>
    <row r="40" spans="1:38" ht="23.65" customHeight="1" thickBot="1" x14ac:dyDescent="0.3">
      <c r="A40" s="925"/>
      <c r="B40" s="1300"/>
      <c r="C40" s="1301"/>
      <c r="D40" s="1301"/>
      <c r="E40" s="1301"/>
      <c r="F40" s="1301"/>
      <c r="G40" s="1302"/>
      <c r="I40" s="1307"/>
      <c r="J40" s="985"/>
      <c r="K40" s="897"/>
      <c r="L40" s="897"/>
      <c r="M40" s="897"/>
      <c r="N40" s="897"/>
      <c r="O40" s="898"/>
      <c r="Q40" s="673"/>
      <c r="R40" s="1294"/>
      <c r="S40" s="1295"/>
      <c r="T40" s="1295"/>
      <c r="U40" s="1295"/>
      <c r="V40" s="1295"/>
      <c r="W40" s="1296"/>
      <c r="Y40" s="1146"/>
      <c r="Z40" s="1135"/>
      <c r="AA40" s="1136"/>
      <c r="AB40" s="1136"/>
      <c r="AC40" s="1136"/>
      <c r="AD40" s="1136"/>
      <c r="AE40" s="1137"/>
    </row>
    <row r="41" spans="1:38" ht="16.5" thickBot="1" x14ac:dyDescent="0.3"/>
    <row r="42" spans="1:38" ht="23.65" customHeight="1" x14ac:dyDescent="0.25">
      <c r="A42" s="858" t="s">
        <v>1932</v>
      </c>
      <c r="B42" s="644" t="s">
        <v>0</v>
      </c>
      <c r="C42" s="645"/>
      <c r="D42" s="644" t="s">
        <v>1</v>
      </c>
      <c r="E42" s="828"/>
      <c r="F42" s="816" t="s">
        <v>1</v>
      </c>
      <c r="G42" s="826"/>
      <c r="S42" s="1"/>
      <c r="T42" s="1"/>
      <c r="U42" s="1"/>
      <c r="V42" s="1"/>
      <c r="AA42" s="1"/>
      <c r="AB42" s="1"/>
      <c r="AC42" s="1"/>
      <c r="AD42" s="1"/>
      <c r="AI42" s="1"/>
      <c r="AJ42" s="1"/>
      <c r="AK42" s="1"/>
      <c r="AL42" s="1"/>
    </row>
    <row r="43" spans="1:38" ht="20.25" customHeight="1" x14ac:dyDescent="0.25">
      <c r="A43" s="859"/>
      <c r="B43" s="529" t="s">
        <v>33</v>
      </c>
      <c r="C43" s="530"/>
      <c r="D43" s="770">
        <v>268000</v>
      </c>
      <c r="E43" s="771"/>
      <c r="F43" s="727">
        <f>D43*(1-'SZORZÓ+FELTÉTELEK'!$A$1)</f>
        <v>268000</v>
      </c>
      <c r="G43" s="1201"/>
      <c r="S43" s="1"/>
      <c r="T43" s="1"/>
      <c r="U43" s="1"/>
      <c r="V43" s="1"/>
      <c r="AA43" s="1"/>
      <c r="AB43" s="1"/>
      <c r="AC43" s="1"/>
      <c r="AD43" s="1"/>
      <c r="AI43" s="1"/>
      <c r="AJ43" s="1"/>
      <c r="AK43" s="1"/>
      <c r="AL43" s="1"/>
    </row>
    <row r="44" spans="1:38" ht="20.25" customHeight="1" x14ac:dyDescent="0.25">
      <c r="A44" s="859"/>
      <c r="B44" s="719" t="s">
        <v>25</v>
      </c>
      <c r="C44" s="719"/>
      <c r="D44" s="748">
        <v>6000</v>
      </c>
      <c r="E44" s="748"/>
      <c r="F44" s="727">
        <f>D44*(1-'SZORZÓ+FELTÉTELEK'!$A$1)</f>
        <v>6000</v>
      </c>
      <c r="G44" s="1201"/>
      <c r="S44" s="1"/>
      <c r="T44" s="1"/>
      <c r="U44" s="1"/>
      <c r="V44" s="1"/>
      <c r="AA44" s="1"/>
      <c r="AB44" s="1"/>
      <c r="AC44" s="1"/>
      <c r="AD44" s="1"/>
      <c r="AI44" s="1"/>
      <c r="AJ44" s="1"/>
      <c r="AK44" s="1"/>
      <c r="AL44" s="1"/>
    </row>
    <row r="45" spans="1:38" ht="20.25" customHeight="1" x14ac:dyDescent="0.25">
      <c r="A45" s="859"/>
      <c r="B45" s="708" t="s">
        <v>1933</v>
      </c>
      <c r="C45" s="709"/>
      <c r="D45" s="709"/>
      <c r="E45" s="709"/>
      <c r="F45" s="709"/>
      <c r="G45" s="893"/>
      <c r="S45" s="1"/>
      <c r="T45" s="1"/>
      <c r="U45" s="1"/>
      <c r="V45" s="1"/>
      <c r="AA45" s="1"/>
      <c r="AB45" s="1"/>
      <c r="AC45" s="1"/>
      <c r="AD45" s="1"/>
      <c r="AI45" s="1"/>
      <c r="AJ45" s="1"/>
      <c r="AK45" s="1"/>
      <c r="AL45" s="1"/>
    </row>
    <row r="46" spans="1:38" ht="20.25" customHeight="1" x14ac:dyDescent="0.25">
      <c r="A46" s="859"/>
      <c r="B46" s="714"/>
      <c r="C46" s="715"/>
      <c r="D46" s="715"/>
      <c r="E46" s="715"/>
      <c r="F46" s="715"/>
      <c r="G46" s="905"/>
      <c r="S46" s="1"/>
      <c r="T46" s="1"/>
      <c r="U46" s="1"/>
      <c r="V46" s="1"/>
      <c r="AA46" s="1"/>
      <c r="AB46" s="1"/>
      <c r="AC46" s="1"/>
      <c r="AD46" s="1"/>
      <c r="AI46" s="1"/>
      <c r="AJ46" s="1"/>
      <c r="AK46" s="1"/>
      <c r="AL46" s="1"/>
    </row>
    <row r="47" spans="1:38" ht="12.75" customHeight="1" x14ac:dyDescent="0.25">
      <c r="A47" s="859"/>
      <c r="B47" s="88" t="s">
        <v>2</v>
      </c>
      <c r="C47" s="89" t="s">
        <v>1935</v>
      </c>
      <c r="D47" s="654"/>
      <c r="E47" s="655"/>
      <c r="F47" s="88" t="s">
        <v>3</v>
      </c>
      <c r="G47" s="73" t="s">
        <v>4</v>
      </c>
      <c r="S47" s="1"/>
      <c r="T47" s="1"/>
      <c r="U47" s="1"/>
      <c r="V47" s="1"/>
      <c r="AA47" s="1"/>
      <c r="AB47" s="1"/>
      <c r="AC47" s="1"/>
      <c r="AD47" s="1"/>
      <c r="AI47" s="1"/>
      <c r="AJ47" s="1"/>
      <c r="AK47" s="1"/>
      <c r="AL47" s="1"/>
    </row>
    <row r="48" spans="1:38" ht="12.75" customHeight="1" x14ac:dyDescent="0.25">
      <c r="A48" s="859"/>
      <c r="B48" s="88" t="s">
        <v>5</v>
      </c>
      <c r="C48" s="89" t="s">
        <v>37</v>
      </c>
      <c r="D48" s="656"/>
      <c r="E48" s="657"/>
      <c r="F48" s="88" t="s">
        <v>6</v>
      </c>
      <c r="G48" s="71" t="s">
        <v>38</v>
      </c>
      <c r="S48" s="1"/>
      <c r="T48" s="1"/>
      <c r="U48" s="1"/>
      <c r="V48" s="1"/>
      <c r="AA48" s="1"/>
      <c r="AB48" s="1"/>
      <c r="AC48" s="1"/>
      <c r="AD48" s="1"/>
      <c r="AI48" s="1"/>
      <c r="AJ48" s="1"/>
      <c r="AK48" s="1"/>
      <c r="AL48" s="1"/>
    </row>
    <row r="49" spans="1:38" ht="12.75" customHeight="1" x14ac:dyDescent="0.25">
      <c r="A49" s="859"/>
      <c r="B49" s="88" t="s">
        <v>7</v>
      </c>
      <c r="C49" s="444" t="s">
        <v>39</v>
      </c>
      <c r="D49" s="656"/>
      <c r="E49" s="657"/>
      <c r="F49" s="90" t="s">
        <v>8</v>
      </c>
      <c r="G49" s="72" t="s">
        <v>14</v>
      </c>
      <c r="S49" s="1"/>
      <c r="T49" s="1"/>
      <c r="U49" s="1"/>
      <c r="V49" s="1"/>
      <c r="AA49" s="1"/>
      <c r="AB49" s="1"/>
      <c r="AC49" s="1"/>
      <c r="AD49" s="1"/>
      <c r="AI49" s="1"/>
      <c r="AJ49" s="1"/>
      <c r="AK49" s="1"/>
      <c r="AL49" s="1"/>
    </row>
    <row r="50" spans="1:38" ht="12.75" customHeight="1" x14ac:dyDescent="0.25">
      <c r="A50" s="859"/>
      <c r="B50" s="88" t="s">
        <v>9</v>
      </c>
      <c r="C50" s="444" t="s">
        <v>16</v>
      </c>
      <c r="D50" s="656"/>
      <c r="E50" s="657"/>
      <c r="F50" s="90" t="s">
        <v>10</v>
      </c>
      <c r="G50" s="72" t="s">
        <v>20</v>
      </c>
      <c r="S50" s="1"/>
      <c r="T50" s="1"/>
      <c r="U50" s="1"/>
      <c r="V50" s="1"/>
      <c r="AA50" s="1"/>
      <c r="AB50" s="1"/>
      <c r="AC50" s="1"/>
      <c r="AD50" s="1"/>
      <c r="AI50" s="1"/>
      <c r="AJ50" s="1"/>
      <c r="AK50" s="1"/>
      <c r="AL50" s="1"/>
    </row>
    <row r="51" spans="1:38" ht="12.75" customHeight="1" x14ac:dyDescent="0.25">
      <c r="A51" s="859"/>
      <c r="B51" s="88" t="s">
        <v>11</v>
      </c>
      <c r="C51" s="444" t="s">
        <v>36</v>
      </c>
      <c r="D51" s="658"/>
      <c r="E51" s="659"/>
      <c r="F51" s="1320"/>
      <c r="G51" s="1321"/>
      <c r="S51" s="1"/>
      <c r="T51" s="1"/>
      <c r="U51" s="1"/>
      <c r="V51" s="1"/>
      <c r="AA51" s="1"/>
      <c r="AB51" s="1"/>
      <c r="AC51" s="1"/>
      <c r="AD51" s="1"/>
      <c r="AI51" s="1"/>
      <c r="AJ51" s="1"/>
      <c r="AK51" s="1"/>
      <c r="AL51" s="1"/>
    </row>
    <row r="52" spans="1:38" ht="134.25" customHeight="1" x14ac:dyDescent="0.25">
      <c r="A52" s="859"/>
      <c r="B52" s="730" t="s">
        <v>1936</v>
      </c>
      <c r="C52" s="681"/>
      <c r="D52" s="681"/>
      <c r="E52" s="681"/>
      <c r="F52" s="681"/>
      <c r="G52" s="682"/>
      <c r="S52" s="1"/>
      <c r="T52" s="1"/>
      <c r="U52" s="1"/>
      <c r="V52" s="1"/>
      <c r="AA52" s="1"/>
      <c r="AB52" s="1"/>
      <c r="AC52" s="1"/>
      <c r="AD52" s="1"/>
      <c r="AI52" s="1"/>
      <c r="AJ52" s="1"/>
      <c r="AK52" s="1"/>
      <c r="AL52" s="1"/>
    </row>
    <row r="53" spans="1:38" ht="23.65" customHeight="1" thickBot="1" x14ac:dyDescent="0.3">
      <c r="A53" s="860"/>
      <c r="B53" s="827"/>
      <c r="C53" s="684"/>
      <c r="D53" s="684"/>
      <c r="E53" s="684"/>
      <c r="F53" s="684"/>
      <c r="G53" s="685"/>
      <c r="S53" s="1"/>
      <c r="T53" s="1"/>
      <c r="U53" s="1"/>
      <c r="V53" s="1"/>
      <c r="AA53" s="1"/>
      <c r="AB53" s="1"/>
      <c r="AC53" s="1"/>
      <c r="AD53" s="1"/>
      <c r="AI53" s="1"/>
      <c r="AJ53" s="1"/>
      <c r="AK53" s="1"/>
      <c r="AL53" s="1"/>
    </row>
    <row r="55" spans="1:38" ht="23.65" hidden="1" customHeight="1" x14ac:dyDescent="0.25">
      <c r="S55" s="1"/>
      <c r="T55" s="1"/>
      <c r="U55" s="1"/>
      <c r="V55" s="1"/>
      <c r="AA55" s="1"/>
      <c r="AB55" s="1"/>
      <c r="AC55" s="1"/>
      <c r="AD55" s="1"/>
      <c r="AI55" s="1"/>
      <c r="AJ55" s="1"/>
      <c r="AK55" s="1"/>
      <c r="AL55" s="1"/>
    </row>
    <row r="56" spans="1:38" ht="20.25" hidden="1" customHeight="1" x14ac:dyDescent="0.25">
      <c r="S56" s="1"/>
      <c r="T56" s="1"/>
      <c r="U56" s="1"/>
      <c r="V56" s="1"/>
      <c r="AA56" s="1"/>
      <c r="AB56" s="1"/>
      <c r="AC56" s="1"/>
      <c r="AD56" s="1"/>
      <c r="AI56" s="1"/>
      <c r="AJ56" s="1"/>
      <c r="AK56" s="1"/>
      <c r="AL56" s="1"/>
    </row>
    <row r="57" spans="1:38" ht="20.25" hidden="1" customHeight="1" x14ac:dyDescent="0.25">
      <c r="S57" s="1"/>
      <c r="T57" s="1"/>
      <c r="U57" s="1"/>
      <c r="V57" s="1"/>
      <c r="AA57" s="1"/>
      <c r="AB57" s="1"/>
      <c r="AC57" s="1"/>
      <c r="AD57" s="1"/>
      <c r="AI57" s="1"/>
      <c r="AJ57" s="1"/>
      <c r="AK57" s="1"/>
      <c r="AL57" s="1"/>
    </row>
    <row r="58" spans="1:38" ht="20.25" hidden="1" customHeight="1" x14ac:dyDescent="0.25">
      <c r="S58" s="1"/>
      <c r="T58" s="1"/>
      <c r="U58" s="1"/>
      <c r="V58" s="1"/>
      <c r="AA58" s="1"/>
      <c r="AB58" s="1"/>
      <c r="AC58" s="1"/>
      <c r="AD58" s="1"/>
      <c r="AI58" s="1"/>
      <c r="AJ58" s="1"/>
      <c r="AK58" s="1"/>
      <c r="AL58" s="1"/>
    </row>
    <row r="59" spans="1:38" ht="20.25" hidden="1" customHeight="1" x14ac:dyDescent="0.25">
      <c r="S59" s="1"/>
      <c r="T59" s="1"/>
      <c r="U59" s="1"/>
      <c r="V59" s="1"/>
      <c r="AA59" s="1"/>
      <c r="AB59" s="1"/>
      <c r="AC59" s="1"/>
      <c r="AD59" s="1"/>
      <c r="AI59" s="1"/>
      <c r="AJ59" s="1"/>
      <c r="AK59" s="1"/>
      <c r="AL59" s="1"/>
    </row>
    <row r="60" spans="1:38" ht="12.75" hidden="1" customHeight="1" x14ac:dyDescent="0.25">
      <c r="S60" s="1"/>
      <c r="T60" s="1"/>
      <c r="U60" s="1"/>
      <c r="V60" s="1"/>
      <c r="AA60" s="1"/>
      <c r="AB60" s="1"/>
      <c r="AC60" s="1"/>
      <c r="AD60" s="1"/>
      <c r="AI60" s="1"/>
      <c r="AJ60" s="1"/>
      <c r="AK60" s="1"/>
      <c r="AL60" s="1"/>
    </row>
    <row r="61" spans="1:38" ht="12.75" hidden="1" customHeight="1" x14ac:dyDescent="0.25">
      <c r="S61" s="1"/>
      <c r="T61" s="1"/>
      <c r="U61" s="1"/>
      <c r="V61" s="1"/>
      <c r="AA61" s="1"/>
      <c r="AB61" s="1"/>
      <c r="AC61" s="1"/>
      <c r="AD61" s="1"/>
      <c r="AI61" s="1"/>
      <c r="AJ61" s="1"/>
      <c r="AK61" s="1"/>
      <c r="AL61" s="1"/>
    </row>
    <row r="62" spans="1:38" ht="12.75" hidden="1" customHeight="1" x14ac:dyDescent="0.25">
      <c r="S62" s="1"/>
      <c r="T62" s="1"/>
      <c r="U62" s="1"/>
      <c r="V62" s="1"/>
      <c r="AA62" s="1"/>
      <c r="AB62" s="1"/>
      <c r="AC62" s="1"/>
      <c r="AD62" s="1"/>
      <c r="AI62" s="1"/>
      <c r="AJ62" s="1"/>
      <c r="AK62" s="1"/>
      <c r="AL62" s="1"/>
    </row>
    <row r="63" spans="1:38" ht="12.75" hidden="1" customHeight="1" x14ac:dyDescent="0.25">
      <c r="S63" s="1"/>
      <c r="T63" s="1"/>
      <c r="U63" s="1"/>
      <c r="V63" s="1"/>
      <c r="AA63" s="1"/>
      <c r="AB63" s="1"/>
      <c r="AC63" s="1"/>
      <c r="AD63" s="1"/>
      <c r="AI63" s="1"/>
      <c r="AJ63" s="1"/>
      <c r="AK63" s="1"/>
      <c r="AL63" s="1"/>
    </row>
    <row r="64" spans="1:38" ht="12.75" hidden="1" customHeight="1" x14ac:dyDescent="0.25">
      <c r="S64" s="1"/>
      <c r="T64" s="1"/>
      <c r="U64" s="1"/>
      <c r="V64" s="1"/>
      <c r="AA64" s="1"/>
      <c r="AB64" s="1"/>
      <c r="AC64" s="1"/>
      <c r="AD64" s="1"/>
      <c r="AI64" s="1"/>
      <c r="AJ64" s="1"/>
      <c r="AK64" s="1"/>
      <c r="AL64" s="1"/>
    </row>
    <row r="65" spans="1:38" ht="134.25" hidden="1" customHeight="1" x14ac:dyDescent="0.25">
      <c r="S65" s="1"/>
      <c r="T65" s="1"/>
      <c r="U65" s="1"/>
      <c r="V65" s="1"/>
      <c r="AA65" s="1"/>
      <c r="AB65" s="1"/>
      <c r="AC65" s="1"/>
      <c r="AD65" s="1"/>
      <c r="AI65" s="1"/>
      <c r="AJ65" s="1"/>
      <c r="AK65" s="1"/>
      <c r="AL65" s="1"/>
    </row>
    <row r="66" spans="1:38" ht="23.65" hidden="1" customHeight="1" x14ac:dyDescent="0.25">
      <c r="S66" s="1"/>
      <c r="T66" s="1"/>
      <c r="U66" s="1"/>
      <c r="V66" s="1"/>
      <c r="AA66" s="1"/>
      <c r="AB66" s="1"/>
      <c r="AC66" s="1"/>
      <c r="AD66" s="1"/>
      <c r="AI66" s="1"/>
      <c r="AJ66" s="1"/>
      <c r="AK66" s="1"/>
      <c r="AL66" s="1"/>
    </row>
    <row r="67" spans="1:38" ht="16.5" hidden="1" thickBot="1" x14ac:dyDescent="0.3">
      <c r="K67" s="1"/>
      <c r="L67" s="1"/>
      <c r="M67" s="1"/>
    </row>
    <row r="68" spans="1:38" ht="23.65" hidden="1" customHeight="1" x14ac:dyDescent="0.25">
      <c r="A68" s="858"/>
      <c r="B68" s="644"/>
      <c r="C68" s="645"/>
      <c r="D68" s="644"/>
      <c r="E68" s="828"/>
      <c r="F68" s="816"/>
      <c r="G68" s="826"/>
      <c r="K68" s="1"/>
      <c r="L68" s="1"/>
      <c r="M68" s="1"/>
      <c r="S68" s="1"/>
      <c r="T68" s="1"/>
      <c r="U68" s="1"/>
      <c r="V68" s="1"/>
      <c r="AA68" s="1"/>
      <c r="AB68" s="1"/>
      <c r="AC68" s="1"/>
      <c r="AD68" s="1"/>
      <c r="AI68" s="1"/>
      <c r="AJ68" s="1"/>
      <c r="AK68" s="1"/>
      <c r="AL68" s="1"/>
    </row>
    <row r="69" spans="1:38" ht="20.25" hidden="1" customHeight="1" x14ac:dyDescent="0.25">
      <c r="A69" s="859"/>
      <c r="B69" s="529"/>
      <c r="C69" s="530"/>
      <c r="D69" s="770"/>
      <c r="E69" s="771"/>
      <c r="F69" s="744"/>
      <c r="G69" s="745"/>
      <c r="K69" s="1"/>
      <c r="L69" s="1"/>
      <c r="M69" s="1"/>
      <c r="S69" s="1"/>
      <c r="T69" s="1"/>
      <c r="U69" s="1"/>
      <c r="V69" s="1"/>
      <c r="AA69" s="1"/>
      <c r="AB69" s="1"/>
      <c r="AC69" s="1"/>
      <c r="AD69" s="1"/>
      <c r="AI69" s="1"/>
      <c r="AJ69" s="1"/>
      <c r="AK69" s="1"/>
      <c r="AL69" s="1"/>
    </row>
    <row r="70" spans="1:38" ht="20.25" hidden="1" customHeight="1" x14ac:dyDescent="0.25">
      <c r="A70" s="859"/>
      <c r="B70" s="708"/>
      <c r="C70" s="839"/>
      <c r="D70" s="839"/>
      <c r="E70" s="839"/>
      <c r="F70" s="839"/>
      <c r="G70" s="840"/>
      <c r="K70" s="1"/>
      <c r="L70" s="1"/>
      <c r="M70" s="1"/>
      <c r="S70" s="1"/>
      <c r="T70" s="1"/>
      <c r="U70" s="1"/>
      <c r="V70" s="1"/>
      <c r="AA70" s="1"/>
      <c r="AB70" s="1"/>
      <c r="AC70" s="1"/>
      <c r="AD70" s="1"/>
      <c r="AI70" s="1"/>
      <c r="AJ70" s="1"/>
      <c r="AK70" s="1"/>
      <c r="AL70" s="1"/>
    </row>
    <row r="71" spans="1:38" ht="20.25" hidden="1" customHeight="1" x14ac:dyDescent="0.25">
      <c r="A71" s="859"/>
      <c r="B71" s="998"/>
      <c r="C71" s="999"/>
      <c r="D71" s="999"/>
      <c r="E71" s="999"/>
      <c r="F71" s="999"/>
      <c r="G71" s="1327"/>
      <c r="K71" s="1"/>
      <c r="L71" s="1"/>
      <c r="M71" s="1"/>
      <c r="S71" s="1"/>
      <c r="T71" s="1"/>
      <c r="U71" s="1"/>
      <c r="V71" s="1"/>
      <c r="AA71" s="1"/>
      <c r="AB71" s="1"/>
      <c r="AC71" s="1"/>
      <c r="AD71" s="1"/>
      <c r="AI71" s="1"/>
      <c r="AJ71" s="1"/>
      <c r="AK71" s="1"/>
      <c r="AL71" s="1"/>
    </row>
    <row r="72" spans="1:38" ht="20.25" hidden="1" customHeight="1" x14ac:dyDescent="0.25">
      <c r="A72" s="859"/>
      <c r="B72" s="998"/>
      <c r="C72" s="999"/>
      <c r="D72" s="999"/>
      <c r="E72" s="999"/>
      <c r="F72" s="999"/>
      <c r="G72" s="1327"/>
      <c r="K72" s="1"/>
      <c r="L72" s="1"/>
      <c r="M72" s="1"/>
      <c r="S72" s="1"/>
      <c r="T72" s="1"/>
      <c r="U72" s="1"/>
      <c r="V72" s="1"/>
      <c r="AA72" s="1"/>
      <c r="AB72" s="1"/>
      <c r="AC72" s="1"/>
      <c r="AD72" s="1"/>
      <c r="AI72" s="1"/>
      <c r="AJ72" s="1"/>
      <c r="AK72" s="1"/>
      <c r="AL72" s="1"/>
    </row>
    <row r="73" spans="1:38" ht="12.75" hidden="1" customHeight="1" x14ac:dyDescent="0.25">
      <c r="A73" s="859"/>
      <c r="B73" s="88"/>
      <c r="C73" s="89"/>
      <c r="D73" s="654"/>
      <c r="E73" s="655"/>
      <c r="F73" s="88"/>
      <c r="G73" s="73"/>
      <c r="K73" s="1"/>
      <c r="L73" s="1"/>
      <c r="M73" s="1"/>
      <c r="S73" s="1"/>
      <c r="T73" s="1"/>
      <c r="U73" s="1"/>
      <c r="V73" s="1"/>
      <c r="AA73" s="1"/>
      <c r="AB73" s="1"/>
      <c r="AC73" s="1"/>
      <c r="AD73" s="1"/>
      <c r="AI73" s="1"/>
      <c r="AJ73" s="1"/>
      <c r="AK73" s="1"/>
      <c r="AL73" s="1"/>
    </row>
    <row r="74" spans="1:38" ht="12.75" hidden="1" customHeight="1" x14ac:dyDescent="0.25">
      <c r="A74" s="859"/>
      <c r="B74" s="88"/>
      <c r="C74" s="89"/>
      <c r="D74" s="656"/>
      <c r="E74" s="657"/>
      <c r="F74" s="88"/>
      <c r="G74" s="71"/>
      <c r="K74" s="1"/>
      <c r="L74" s="1"/>
      <c r="M74" s="1"/>
      <c r="S74" s="1"/>
      <c r="T74" s="1"/>
      <c r="U74" s="1"/>
      <c r="V74" s="1"/>
      <c r="AA74" s="1"/>
      <c r="AB74" s="1"/>
      <c r="AC74" s="1"/>
      <c r="AD74" s="1"/>
      <c r="AI74" s="1"/>
      <c r="AJ74" s="1"/>
      <c r="AK74" s="1"/>
      <c r="AL74" s="1"/>
    </row>
    <row r="75" spans="1:38" ht="12.75" hidden="1" customHeight="1" x14ac:dyDescent="0.25">
      <c r="A75" s="859"/>
      <c r="B75" s="88"/>
      <c r="C75" s="89"/>
      <c r="D75" s="656"/>
      <c r="E75" s="657"/>
      <c r="F75" s="90"/>
      <c r="G75" s="72"/>
      <c r="K75" s="1"/>
      <c r="L75" s="1"/>
      <c r="M75" s="1"/>
      <c r="S75" s="1"/>
      <c r="T75" s="1"/>
      <c r="U75" s="1"/>
      <c r="V75" s="1"/>
      <c r="AA75" s="1"/>
      <c r="AB75" s="1"/>
      <c r="AC75" s="1"/>
      <c r="AD75" s="1"/>
      <c r="AI75" s="1"/>
      <c r="AJ75" s="1"/>
      <c r="AK75" s="1"/>
      <c r="AL75" s="1"/>
    </row>
    <row r="76" spans="1:38" ht="12.75" hidden="1" customHeight="1" x14ac:dyDescent="0.25">
      <c r="A76" s="859"/>
      <c r="B76" s="88"/>
      <c r="C76" s="89"/>
      <c r="D76" s="656"/>
      <c r="E76" s="657"/>
      <c r="F76" s="88"/>
      <c r="G76" s="22"/>
      <c r="K76" s="1"/>
      <c r="L76" s="1"/>
      <c r="M76" s="1"/>
      <c r="S76" s="1"/>
      <c r="T76" s="1"/>
      <c r="U76" s="1"/>
      <c r="V76" s="1"/>
      <c r="AA76" s="1"/>
      <c r="AB76" s="1"/>
      <c r="AC76" s="1"/>
      <c r="AD76" s="1"/>
      <c r="AI76" s="1"/>
      <c r="AJ76" s="1"/>
      <c r="AK76" s="1"/>
      <c r="AL76" s="1"/>
    </row>
    <row r="77" spans="1:38" ht="12.75" hidden="1" customHeight="1" x14ac:dyDescent="0.25">
      <c r="A77" s="859"/>
      <c r="B77" s="88"/>
      <c r="C77" s="89"/>
      <c r="D77" s="658"/>
      <c r="E77" s="659"/>
      <c r="F77" s="845"/>
      <c r="G77" s="846"/>
      <c r="K77" s="1"/>
      <c r="L77" s="1"/>
      <c r="M77" s="1"/>
      <c r="S77" s="1"/>
      <c r="T77" s="1"/>
      <c r="U77" s="1"/>
      <c r="V77" s="1"/>
      <c r="AA77" s="1"/>
      <c r="AB77" s="1"/>
      <c r="AC77" s="1"/>
      <c r="AD77" s="1"/>
      <c r="AI77" s="1"/>
      <c r="AJ77" s="1"/>
      <c r="AK77" s="1"/>
      <c r="AL77" s="1"/>
    </row>
    <row r="78" spans="1:38" ht="134.25" hidden="1" customHeight="1" x14ac:dyDescent="0.25">
      <c r="A78" s="859"/>
      <c r="B78" s="730"/>
      <c r="C78" s="681"/>
      <c r="D78" s="681"/>
      <c r="E78" s="681"/>
      <c r="F78" s="681"/>
      <c r="G78" s="682"/>
      <c r="K78" s="1"/>
      <c r="L78" s="1"/>
      <c r="M78" s="1"/>
      <c r="S78" s="1"/>
      <c r="T78" s="1"/>
      <c r="U78" s="1"/>
      <c r="V78" s="1"/>
      <c r="AA78" s="1"/>
      <c r="AB78" s="1"/>
      <c r="AC78" s="1"/>
      <c r="AD78" s="1"/>
      <c r="AI78" s="1"/>
      <c r="AJ78" s="1"/>
      <c r="AK78" s="1"/>
      <c r="AL78" s="1"/>
    </row>
    <row r="79" spans="1:38" ht="23.65" hidden="1" customHeight="1" thickBot="1" x14ac:dyDescent="0.3">
      <c r="A79" s="860"/>
      <c r="B79" s="827"/>
      <c r="C79" s="684"/>
      <c r="D79" s="684"/>
      <c r="E79" s="684"/>
      <c r="F79" s="684"/>
      <c r="G79" s="685"/>
      <c r="K79" s="1"/>
      <c r="L79" s="1"/>
      <c r="M79" s="1"/>
      <c r="S79" s="1"/>
      <c r="T79" s="1"/>
      <c r="U79" s="1"/>
      <c r="V79" s="1"/>
      <c r="AA79" s="1"/>
      <c r="AB79" s="1"/>
      <c r="AC79" s="1"/>
      <c r="AD79" s="1"/>
      <c r="AI79" s="1"/>
      <c r="AJ79" s="1"/>
      <c r="AK79" s="1"/>
      <c r="AL79" s="1"/>
    </row>
    <row r="80" spans="1:38" hidden="1" x14ac:dyDescent="0.25"/>
    <row r="81" spans="1:39" ht="18.75" x14ac:dyDescent="0.3">
      <c r="A81" s="1318" t="s">
        <v>1539</v>
      </c>
      <c r="B81" s="1318"/>
      <c r="C81" s="1318"/>
      <c r="D81" s="1318"/>
      <c r="E81" s="1318"/>
      <c r="F81" s="1318"/>
      <c r="G81" s="1318"/>
      <c r="H81" s="1318"/>
      <c r="I81" s="1318"/>
      <c r="J81" s="1318"/>
      <c r="K81" s="1318"/>
      <c r="L81" s="1318"/>
      <c r="M81" s="1318"/>
      <c r="N81" s="1318"/>
      <c r="O81" s="1318"/>
      <c r="P81" s="1318"/>
      <c r="Q81" s="1318"/>
      <c r="R81" s="1318"/>
      <c r="S81" s="1318"/>
      <c r="T81" s="1318"/>
      <c r="U81" s="1318"/>
      <c r="V81" s="1318"/>
      <c r="W81" s="1318"/>
      <c r="X81" s="1318"/>
      <c r="Y81" s="1318"/>
      <c r="Z81" s="1318"/>
      <c r="AA81" s="1318"/>
      <c r="AB81" s="1318"/>
      <c r="AC81" s="1318"/>
      <c r="AD81" s="1318"/>
      <c r="AE81" s="1318"/>
    </row>
    <row r="82" spans="1:39" ht="16.5" thickBot="1" x14ac:dyDescent="0.3">
      <c r="A82"/>
      <c r="B82"/>
      <c r="C82"/>
      <c r="D82"/>
      <c r="E82"/>
      <c r="F82"/>
      <c r="G82"/>
      <c r="H82"/>
      <c r="I82"/>
      <c r="J82"/>
      <c r="K82"/>
      <c r="L82"/>
      <c r="M82"/>
      <c r="N82"/>
      <c r="O82"/>
      <c r="P82"/>
      <c r="Q82"/>
      <c r="R82"/>
      <c r="S82"/>
      <c r="T82"/>
      <c r="U82"/>
      <c r="V82"/>
      <c r="W82"/>
      <c r="X82"/>
      <c r="Y82"/>
      <c r="Z82"/>
      <c r="AA82"/>
      <c r="AB82"/>
      <c r="AC82"/>
      <c r="AD82"/>
      <c r="AE82"/>
    </row>
    <row r="83" spans="1:39" ht="202.5" customHeight="1" x14ac:dyDescent="0.25">
      <c r="A83" s="320" t="s">
        <v>1642</v>
      </c>
      <c r="B83"/>
      <c r="C83" s="852" t="s">
        <v>1641</v>
      </c>
      <c r="D83" s="1270"/>
      <c r="E83" s="1270"/>
      <c r="F83" s="1270"/>
      <c r="G83" s="1271"/>
      <c r="H83"/>
      <c r="I83" s="320" t="s">
        <v>1640</v>
      </c>
      <c r="J83"/>
      <c r="K83" s="852" t="s">
        <v>611</v>
      </c>
      <c r="L83" s="1270"/>
      <c r="M83" s="1270"/>
      <c r="N83" s="1270"/>
      <c r="O83" s="1271"/>
      <c r="P83"/>
      <c r="Q83"/>
      <c r="R83"/>
      <c r="S83"/>
      <c r="T83"/>
      <c r="U83"/>
      <c r="V83"/>
      <c r="W83"/>
      <c r="X83"/>
      <c r="Y83"/>
      <c r="Z83"/>
      <c r="AA83"/>
      <c r="AB83"/>
      <c r="AC83"/>
      <c r="AD83"/>
      <c r="AE83"/>
    </row>
    <row r="84" spans="1:39" ht="16.5" thickBot="1" x14ac:dyDescent="0.3">
      <c r="A84" s="318" t="s">
        <v>1538</v>
      </c>
      <c r="B84"/>
      <c r="C84" s="1272" t="s">
        <v>1538</v>
      </c>
      <c r="D84" s="1273"/>
      <c r="E84" s="1273"/>
      <c r="F84" s="1273"/>
      <c r="G84" s="1274"/>
      <c r="H84"/>
      <c r="I84" s="318" t="s">
        <v>1538</v>
      </c>
      <c r="J84"/>
      <c r="K84" s="1272" t="s">
        <v>1538</v>
      </c>
      <c r="L84" s="1273"/>
      <c r="M84" s="1273"/>
      <c r="N84" s="1273"/>
      <c r="O84" s="1274"/>
      <c r="P84"/>
      <c r="Q84"/>
      <c r="R84"/>
      <c r="S84"/>
      <c r="T84"/>
      <c r="U84"/>
      <c r="V84"/>
      <c r="W84"/>
      <c r="X84"/>
      <c r="Y84"/>
      <c r="Z84"/>
      <c r="AA84"/>
      <c r="AB84"/>
      <c r="AC84"/>
      <c r="AD84"/>
      <c r="AE84"/>
    </row>
    <row r="85" spans="1:39" ht="16.5" hidden="1" thickBot="1" x14ac:dyDescent="0.3">
      <c r="A85"/>
      <c r="B85"/>
      <c r="C85"/>
      <c r="D85"/>
      <c r="E85"/>
      <c r="F85"/>
      <c r="G85"/>
      <c r="H85"/>
      <c r="I85"/>
      <c r="J85"/>
      <c r="K85"/>
      <c r="L85"/>
      <c r="M85"/>
      <c r="N85"/>
      <c r="O85"/>
      <c r="P85"/>
      <c r="Q85"/>
      <c r="R85"/>
      <c r="S85"/>
      <c r="T85"/>
      <c r="U85"/>
      <c r="V85"/>
      <c r="W85"/>
      <c r="X85"/>
      <c r="Y85"/>
      <c r="Z85"/>
      <c r="AA85"/>
      <c r="AB85"/>
      <c r="AC85"/>
      <c r="AD85"/>
      <c r="AE85"/>
    </row>
    <row r="86" spans="1:39" ht="202.5" hidden="1" customHeight="1" x14ac:dyDescent="0.25">
      <c r="A86" s="320"/>
      <c r="B86"/>
      <c r="C86" s="852"/>
      <c r="D86" s="1270"/>
      <c r="E86" s="1270"/>
      <c r="F86" s="1270"/>
      <c r="G86" s="1271"/>
      <c r="H86"/>
      <c r="I86"/>
      <c r="J86"/>
      <c r="K86"/>
      <c r="L86"/>
      <c r="M86"/>
      <c r="N86"/>
      <c r="O86"/>
      <c r="P86"/>
      <c r="Q86"/>
      <c r="R86"/>
      <c r="S86"/>
      <c r="T86"/>
      <c r="U86"/>
      <c r="V86"/>
      <c r="W86"/>
      <c r="X86"/>
      <c r="Y86"/>
      <c r="Z86"/>
      <c r="AA86"/>
      <c r="AB86"/>
      <c r="AC86"/>
      <c r="AD86"/>
      <c r="AE86"/>
    </row>
    <row r="87" spans="1:39" ht="16.5" hidden="1" thickBot="1" x14ac:dyDescent="0.3">
      <c r="A87" s="318"/>
      <c r="B87"/>
      <c r="C87" s="1272"/>
      <c r="D87" s="1273"/>
      <c r="E87" s="1273"/>
      <c r="F87" s="1273"/>
      <c r="G87" s="1274"/>
      <c r="H87"/>
      <c r="I87"/>
      <c r="J87"/>
      <c r="K87"/>
      <c r="L87"/>
      <c r="M87"/>
      <c r="N87"/>
      <c r="O87"/>
      <c r="P87"/>
      <c r="Q87"/>
      <c r="R87"/>
      <c r="S87"/>
      <c r="T87"/>
      <c r="U87"/>
      <c r="V87"/>
      <c r="W87"/>
      <c r="X87"/>
      <c r="Y87"/>
      <c r="Z87"/>
      <c r="AA87"/>
      <c r="AB87"/>
      <c r="AC87"/>
      <c r="AD87"/>
      <c r="AE87"/>
    </row>
    <row r="88" spans="1:39" x14ac:dyDescent="0.25">
      <c r="A88" s="324"/>
      <c r="B88"/>
      <c r="C88"/>
      <c r="D88"/>
      <c r="E88"/>
      <c r="F88"/>
      <c r="G88"/>
      <c r="H88"/>
      <c r="I88"/>
      <c r="J88"/>
      <c r="K88"/>
      <c r="L88"/>
      <c r="M88"/>
      <c r="N88"/>
      <c r="O88"/>
      <c r="P88"/>
      <c r="Q88"/>
      <c r="R88"/>
      <c r="S88"/>
      <c r="T88"/>
      <c r="U88"/>
      <c r="V88"/>
      <c r="W88"/>
      <c r="X88"/>
      <c r="Y88"/>
      <c r="Z88"/>
      <c r="AA88"/>
      <c r="AB88"/>
      <c r="AC88"/>
      <c r="AD88"/>
      <c r="AE88"/>
    </row>
    <row r="89" spans="1:39" ht="30.75" customHeight="1" x14ac:dyDescent="0.25">
      <c r="A89" s="918" t="s">
        <v>699</v>
      </c>
      <c r="B89" s="918"/>
      <c r="C89" s="918"/>
      <c r="D89" s="918"/>
      <c r="E89" s="918"/>
      <c r="F89" s="918"/>
      <c r="G89" s="918"/>
      <c r="H89" s="918"/>
      <c r="I89" s="918"/>
      <c r="J89" s="918"/>
      <c r="K89" s="918"/>
      <c r="L89" s="918"/>
      <c r="M89" s="918"/>
      <c r="N89" s="918"/>
      <c r="O89" s="918"/>
      <c r="P89" s="918"/>
      <c r="Q89" s="918"/>
      <c r="R89" s="918"/>
      <c r="S89" s="918"/>
      <c r="T89" s="918"/>
      <c r="U89" s="918"/>
      <c r="V89" s="918"/>
      <c r="W89" s="918"/>
      <c r="X89" s="918"/>
      <c r="Y89" s="918"/>
      <c r="Z89" s="918"/>
      <c r="AA89" s="918"/>
      <c r="AB89" s="918"/>
      <c r="AC89" s="918"/>
      <c r="AD89" s="918"/>
      <c r="AE89" s="918"/>
      <c r="AI89" s="1"/>
      <c r="AJ89" s="1"/>
      <c r="AK89" s="1"/>
      <c r="AL89" s="1"/>
    </row>
    <row r="90" spans="1:39" ht="16.5" thickBot="1" x14ac:dyDescent="0.3"/>
    <row r="91" spans="1:39" ht="23.65" customHeight="1" thickTop="1" x14ac:dyDescent="0.25">
      <c r="A91" s="858" t="s">
        <v>87</v>
      </c>
      <c r="B91" s="815" t="s">
        <v>0</v>
      </c>
      <c r="C91" s="816"/>
      <c r="D91" s="815" t="s">
        <v>1</v>
      </c>
      <c r="E91" s="816"/>
      <c r="F91" s="917" t="s">
        <v>1</v>
      </c>
      <c r="G91" s="900"/>
      <c r="I91" s="776" t="s">
        <v>774</v>
      </c>
      <c r="J91" s="1007" t="s">
        <v>0</v>
      </c>
      <c r="K91" s="1319"/>
      <c r="L91" s="758" t="s">
        <v>1</v>
      </c>
      <c r="M91" s="746"/>
      <c r="N91" s="1324" t="s">
        <v>1</v>
      </c>
      <c r="O91" s="1325"/>
      <c r="Q91" s="1029" t="s">
        <v>65</v>
      </c>
      <c r="R91" s="721" t="s">
        <v>0</v>
      </c>
      <c r="S91" s="722"/>
      <c r="T91" s="686" t="s">
        <v>1</v>
      </c>
      <c r="U91" s="687"/>
      <c r="V91" s="901" t="s">
        <v>1</v>
      </c>
      <c r="W91" s="877"/>
      <c r="Y91" s="1029" t="s">
        <v>71</v>
      </c>
      <c r="Z91" s="721" t="s">
        <v>0</v>
      </c>
      <c r="AA91" s="722"/>
      <c r="AB91" s="686" t="s">
        <v>1</v>
      </c>
      <c r="AC91" s="687"/>
      <c r="AD91" s="901" t="s">
        <v>1</v>
      </c>
      <c r="AE91" s="877"/>
      <c r="AG91" s="915"/>
      <c r="AH91" s="802"/>
      <c r="AI91" s="948"/>
      <c r="AJ91" s="802"/>
      <c r="AK91" s="802"/>
      <c r="AL91" s="802"/>
      <c r="AM91" s="802"/>
    </row>
    <row r="92" spans="1:39" ht="20.25" customHeight="1" x14ac:dyDescent="0.25">
      <c r="A92" s="859"/>
      <c r="B92" s="529" t="s">
        <v>366</v>
      </c>
      <c r="C92" s="530"/>
      <c r="D92" s="727">
        <v>189000</v>
      </c>
      <c r="E92" s="630"/>
      <c r="F92" s="748">
        <f>D92*(1-'SZORZÓ+FELTÉTELEK'!$A$1)</f>
        <v>189000</v>
      </c>
      <c r="G92" s="851"/>
      <c r="I92" s="777"/>
      <c r="J92" s="529" t="s">
        <v>366</v>
      </c>
      <c r="K92" s="530"/>
      <c r="L92" s="646">
        <v>168000</v>
      </c>
      <c r="M92" s="646"/>
      <c r="N92" s="727">
        <f>L92*(1-'SZORZÓ+FELTÉTELEK'!$A$1)</f>
        <v>168000</v>
      </c>
      <c r="O92" s="972"/>
      <c r="Q92" s="1030"/>
      <c r="R92" s="529" t="s">
        <v>66</v>
      </c>
      <c r="S92" s="530"/>
      <c r="T92" s="646">
        <v>252000</v>
      </c>
      <c r="U92" s="646"/>
      <c r="V92" s="630">
        <f>T92*(1-'SZORZÓ+FELTÉTELEK'!$A$1)</f>
        <v>252000</v>
      </c>
      <c r="W92" s="844"/>
      <c r="Y92" s="1030"/>
      <c r="Z92" s="529" t="s">
        <v>66</v>
      </c>
      <c r="AA92" s="530"/>
      <c r="AB92" s="646">
        <v>270000</v>
      </c>
      <c r="AC92" s="646"/>
      <c r="AD92" s="630">
        <f>AB92*(1-'SZORZÓ+FELTÉTELEK'!$A$1)</f>
        <v>270000</v>
      </c>
      <c r="AE92" s="844"/>
      <c r="AG92" s="915"/>
      <c r="AH92" s="802"/>
      <c r="AI92" s="802"/>
      <c r="AJ92" s="791"/>
      <c r="AK92" s="791"/>
      <c r="AL92" s="791"/>
      <c r="AM92" s="791"/>
    </row>
    <row r="93" spans="1:39" ht="20.25" customHeight="1" x14ac:dyDescent="0.25">
      <c r="A93" s="859"/>
      <c r="B93" s="529" t="s">
        <v>88</v>
      </c>
      <c r="C93" s="530"/>
      <c r="D93" s="727">
        <v>194000</v>
      </c>
      <c r="E93" s="630"/>
      <c r="F93" s="748">
        <f>D93*(1-'SZORZÓ+FELTÉTELEK'!$A$1)</f>
        <v>194000</v>
      </c>
      <c r="G93" s="851"/>
      <c r="I93" s="777"/>
      <c r="J93" s="529" t="s">
        <v>88</v>
      </c>
      <c r="K93" s="530"/>
      <c r="L93" s="646">
        <v>178000</v>
      </c>
      <c r="M93" s="646"/>
      <c r="N93" s="727">
        <f>L93*(1-'SZORZÓ+FELTÉTELEK'!$A$1)</f>
        <v>178000</v>
      </c>
      <c r="O93" s="972"/>
      <c r="Q93" s="1030"/>
      <c r="R93" s="529" t="s">
        <v>1581</v>
      </c>
      <c r="S93" s="530"/>
      <c r="T93" s="646">
        <v>358000</v>
      </c>
      <c r="U93" s="646"/>
      <c r="V93" s="630">
        <f>T93*(1-'SZORZÓ+FELTÉTELEK'!$A$1)</f>
        <v>358000</v>
      </c>
      <c r="W93" s="844"/>
      <c r="Y93" s="1030"/>
      <c r="Z93" s="529" t="s">
        <v>1581</v>
      </c>
      <c r="AA93" s="530"/>
      <c r="AB93" s="646">
        <v>374000</v>
      </c>
      <c r="AC93" s="646"/>
      <c r="AD93" s="630">
        <f>AB93*(1-'SZORZÓ+FELTÉTELEK'!$A$1)</f>
        <v>374000</v>
      </c>
      <c r="AE93" s="844"/>
      <c r="AG93" s="915"/>
      <c r="AH93" s="802"/>
      <c r="AI93" s="802"/>
      <c r="AJ93" s="791"/>
      <c r="AK93" s="791"/>
      <c r="AL93" s="791"/>
      <c r="AM93" s="791"/>
    </row>
    <row r="94" spans="1:39" ht="20.25" customHeight="1" x14ac:dyDescent="0.25">
      <c r="A94" s="859"/>
      <c r="B94" s="529" t="s">
        <v>1581</v>
      </c>
      <c r="C94" s="530"/>
      <c r="D94" s="727">
        <v>273000</v>
      </c>
      <c r="E94" s="630"/>
      <c r="F94" s="748">
        <f>D94*(1-'SZORZÓ+FELTÉTELEK'!$A$1)</f>
        <v>273000</v>
      </c>
      <c r="G94" s="851"/>
      <c r="I94" s="777"/>
      <c r="J94" s="529" t="s">
        <v>1581</v>
      </c>
      <c r="K94" s="530"/>
      <c r="L94" s="727">
        <v>263000</v>
      </c>
      <c r="M94" s="630"/>
      <c r="N94" s="748">
        <f>L94*(1-'SZORZÓ+FELTÉTELEK'!$A$1)</f>
        <v>263000</v>
      </c>
      <c r="O94" s="972"/>
      <c r="Q94" s="1030"/>
      <c r="R94" s="708" t="s">
        <v>68</v>
      </c>
      <c r="S94" s="709"/>
      <c r="T94" s="709"/>
      <c r="U94" s="709"/>
      <c r="V94" s="709"/>
      <c r="W94" s="710"/>
      <c r="Y94" s="1030"/>
      <c r="Z94" s="708" t="s">
        <v>68</v>
      </c>
      <c r="AA94" s="709"/>
      <c r="AB94" s="709"/>
      <c r="AC94" s="709"/>
      <c r="AD94" s="709"/>
      <c r="AE94" s="710"/>
      <c r="AG94" s="915"/>
      <c r="AH94" s="712"/>
      <c r="AI94" s="712"/>
      <c r="AJ94" s="712"/>
      <c r="AK94" s="712"/>
      <c r="AL94" s="712"/>
      <c r="AM94" s="712"/>
    </row>
    <row r="95" spans="1:39" ht="20.25" customHeight="1" x14ac:dyDescent="0.25">
      <c r="A95" s="859"/>
      <c r="B95" s="529" t="s">
        <v>25</v>
      </c>
      <c r="C95" s="530"/>
      <c r="D95" s="748">
        <v>8500</v>
      </c>
      <c r="E95" s="748"/>
      <c r="F95" s="748">
        <f>D95*(1-'SZORZÓ+FELTÉTELEK'!$A$1)</f>
        <v>8500</v>
      </c>
      <c r="G95" s="972"/>
      <c r="I95" s="777"/>
      <c r="J95" s="529" t="s">
        <v>25</v>
      </c>
      <c r="K95" s="530"/>
      <c r="L95" s="748">
        <v>8500</v>
      </c>
      <c r="M95" s="748"/>
      <c r="N95" s="748">
        <f>L95*(1-'SZORZÓ+FELTÉTELEK'!$A$1)</f>
        <v>8500</v>
      </c>
      <c r="O95" s="972"/>
      <c r="Q95" s="1030"/>
      <c r="R95" s="714"/>
      <c r="S95" s="715"/>
      <c r="T95" s="715"/>
      <c r="U95" s="715"/>
      <c r="V95" s="715"/>
      <c r="W95" s="716"/>
      <c r="Y95" s="1030"/>
      <c r="Z95" s="714"/>
      <c r="AA95" s="715"/>
      <c r="AB95" s="715"/>
      <c r="AC95" s="715"/>
      <c r="AD95" s="715"/>
      <c r="AE95" s="716"/>
      <c r="AG95" s="915"/>
      <c r="AH95" s="712"/>
      <c r="AI95" s="712"/>
      <c r="AJ95" s="712"/>
      <c r="AK95" s="712"/>
      <c r="AL95" s="712"/>
      <c r="AM95" s="712"/>
    </row>
    <row r="96" spans="1:39" ht="12.75" customHeight="1" x14ac:dyDescent="0.25">
      <c r="A96" s="859"/>
      <c r="B96" s="88" t="s">
        <v>2</v>
      </c>
      <c r="C96" s="89" t="s">
        <v>89</v>
      </c>
      <c r="D96" s="654"/>
      <c r="E96" s="655"/>
      <c r="F96" s="87" t="s">
        <v>3</v>
      </c>
      <c r="G96" s="73" t="s">
        <v>47</v>
      </c>
      <c r="I96" s="777"/>
      <c r="J96" s="88" t="s">
        <v>2</v>
      </c>
      <c r="K96" s="89" t="s">
        <v>184</v>
      </c>
      <c r="L96" s="764"/>
      <c r="M96" s="765"/>
      <c r="N96" s="87" t="s">
        <v>3</v>
      </c>
      <c r="O96" s="190" t="s">
        <v>47</v>
      </c>
      <c r="Q96" s="1030"/>
      <c r="R96" s="88" t="s">
        <v>2</v>
      </c>
      <c r="S96" s="89" t="s">
        <v>654</v>
      </c>
      <c r="T96" s="654"/>
      <c r="U96" s="655"/>
      <c r="V96" s="88" t="s">
        <v>3</v>
      </c>
      <c r="W96" s="379" t="s">
        <v>4</v>
      </c>
      <c r="Y96" s="1030"/>
      <c r="Z96" s="88" t="s">
        <v>2</v>
      </c>
      <c r="AA96" s="89" t="s">
        <v>652</v>
      </c>
      <c r="AB96" s="654"/>
      <c r="AC96" s="655"/>
      <c r="AD96" s="88" t="s">
        <v>3</v>
      </c>
      <c r="AE96" s="379" t="s">
        <v>4</v>
      </c>
      <c r="AG96" s="915"/>
      <c r="AH96" s="194"/>
      <c r="AI96" s="193"/>
      <c r="AJ96" s="940"/>
      <c r="AK96" s="940"/>
      <c r="AL96" s="194"/>
      <c r="AM96" s="193"/>
    </row>
    <row r="97" spans="1:39" ht="12.75" customHeight="1" x14ac:dyDescent="0.25">
      <c r="A97" s="859"/>
      <c r="B97" s="88" t="s">
        <v>5</v>
      </c>
      <c r="C97" s="89" t="s">
        <v>90</v>
      </c>
      <c r="D97" s="656"/>
      <c r="E97" s="657"/>
      <c r="F97" s="87" t="s">
        <v>6</v>
      </c>
      <c r="G97" s="71" t="s">
        <v>22</v>
      </c>
      <c r="I97" s="777"/>
      <c r="J97" s="88" t="s">
        <v>5</v>
      </c>
      <c r="K97" s="89" t="s">
        <v>90</v>
      </c>
      <c r="L97" s="766"/>
      <c r="M97" s="767"/>
      <c r="N97" s="87" t="s">
        <v>6</v>
      </c>
      <c r="O97" s="191" t="s">
        <v>22</v>
      </c>
      <c r="Q97" s="1030"/>
      <c r="R97" s="88" t="s">
        <v>5</v>
      </c>
      <c r="S97" s="89" t="s">
        <v>16</v>
      </c>
      <c r="T97" s="656"/>
      <c r="U97" s="657"/>
      <c r="V97" s="88" t="s">
        <v>6</v>
      </c>
      <c r="W97" s="118" t="s">
        <v>22</v>
      </c>
      <c r="Y97" s="1030"/>
      <c r="Z97" s="88" t="s">
        <v>5</v>
      </c>
      <c r="AA97" s="89" t="s">
        <v>171</v>
      </c>
      <c r="AB97" s="656"/>
      <c r="AC97" s="657"/>
      <c r="AD97" s="88" t="s">
        <v>6</v>
      </c>
      <c r="AE97" s="118" t="s">
        <v>22</v>
      </c>
      <c r="AG97" s="915"/>
      <c r="AH97" s="194"/>
      <c r="AI97" s="193"/>
      <c r="AJ97" s="940"/>
      <c r="AK97" s="940"/>
      <c r="AL97" s="194"/>
      <c r="AM97" s="177"/>
    </row>
    <row r="98" spans="1:39" ht="12.75" customHeight="1" x14ac:dyDescent="0.25">
      <c r="A98" s="859"/>
      <c r="B98" s="88" t="s">
        <v>7</v>
      </c>
      <c r="C98" s="89" t="s">
        <v>49</v>
      </c>
      <c r="D98" s="656"/>
      <c r="E98" s="657"/>
      <c r="F98" s="7" t="s">
        <v>8</v>
      </c>
      <c r="G98" s="72" t="s">
        <v>14</v>
      </c>
      <c r="I98" s="777"/>
      <c r="J98" s="88" t="s">
        <v>7</v>
      </c>
      <c r="K98" s="89" t="s">
        <v>49</v>
      </c>
      <c r="L98" s="766"/>
      <c r="M98" s="767"/>
      <c r="N98" s="7" t="s">
        <v>8</v>
      </c>
      <c r="O98" s="192" t="s">
        <v>14</v>
      </c>
      <c r="Q98" s="1030"/>
      <c r="R98" s="88" t="s">
        <v>7</v>
      </c>
      <c r="S98" s="89" t="s">
        <v>69</v>
      </c>
      <c r="T98" s="656"/>
      <c r="U98" s="657"/>
      <c r="V98" s="90" t="s">
        <v>8</v>
      </c>
      <c r="W98" s="118" t="s">
        <v>14</v>
      </c>
      <c r="Y98" s="1030"/>
      <c r="Z98" s="88" t="s">
        <v>7</v>
      </c>
      <c r="AA98" s="89" t="s">
        <v>69</v>
      </c>
      <c r="AB98" s="656"/>
      <c r="AC98" s="657"/>
      <c r="AD98" s="90" t="s">
        <v>8</v>
      </c>
      <c r="AE98" s="118" t="s">
        <v>14</v>
      </c>
      <c r="AG98" s="915"/>
      <c r="AH98" s="194"/>
      <c r="AI98" s="193"/>
      <c r="AJ98" s="940"/>
      <c r="AK98" s="940"/>
      <c r="AL98" s="178"/>
      <c r="AM98" s="177"/>
    </row>
    <row r="99" spans="1:39" ht="12.75" customHeight="1" x14ac:dyDescent="0.25">
      <c r="A99" s="859"/>
      <c r="B99" s="88" t="s">
        <v>9</v>
      </c>
      <c r="C99" s="89" t="s">
        <v>16</v>
      </c>
      <c r="D99" s="656"/>
      <c r="E99" s="657"/>
      <c r="F99" s="7" t="s">
        <v>10</v>
      </c>
      <c r="G99" s="72" t="s">
        <v>20</v>
      </c>
      <c r="I99" s="777"/>
      <c r="J99" s="88" t="s">
        <v>9</v>
      </c>
      <c r="K99" s="89" t="s">
        <v>16</v>
      </c>
      <c r="L99" s="766"/>
      <c r="M99" s="767"/>
      <c r="N99" s="7" t="s">
        <v>10</v>
      </c>
      <c r="O99" s="192" t="s">
        <v>20</v>
      </c>
      <c r="Q99" s="1030"/>
      <c r="R99" s="88" t="s">
        <v>9</v>
      </c>
      <c r="S99" s="89" t="s">
        <v>70</v>
      </c>
      <c r="T99" s="656"/>
      <c r="U99" s="657"/>
      <c r="V99" s="90" t="s">
        <v>10</v>
      </c>
      <c r="W99" s="117" t="s">
        <v>20</v>
      </c>
      <c r="Y99" s="1030"/>
      <c r="Z99" s="88" t="s">
        <v>9</v>
      </c>
      <c r="AA99" s="89" t="s">
        <v>70</v>
      </c>
      <c r="AB99" s="656"/>
      <c r="AC99" s="657"/>
      <c r="AD99" s="90" t="s">
        <v>10</v>
      </c>
      <c r="AE99" s="117" t="s">
        <v>20</v>
      </c>
      <c r="AG99" s="915"/>
      <c r="AH99" s="194"/>
      <c r="AI99" s="193"/>
      <c r="AJ99" s="940"/>
      <c r="AK99" s="940"/>
      <c r="AL99" s="178"/>
      <c r="AM99" s="179"/>
    </row>
    <row r="100" spans="1:39" ht="12.75" customHeight="1" x14ac:dyDescent="0.25">
      <c r="A100" s="859"/>
      <c r="B100" s="88" t="s">
        <v>11</v>
      </c>
      <c r="C100" s="89" t="s">
        <v>91</v>
      </c>
      <c r="D100" s="658"/>
      <c r="E100" s="659"/>
      <c r="F100" s="845"/>
      <c r="G100" s="846"/>
      <c r="I100" s="777"/>
      <c r="J100" s="88" t="s">
        <v>11</v>
      </c>
      <c r="K100" s="89" t="s">
        <v>91</v>
      </c>
      <c r="L100" s="768"/>
      <c r="M100" s="769"/>
      <c r="N100" s="845"/>
      <c r="O100" s="1326"/>
      <c r="Q100" s="1030"/>
      <c r="R100" s="88" t="s">
        <v>11</v>
      </c>
      <c r="S100" s="89" t="s">
        <v>55</v>
      </c>
      <c r="T100" s="658"/>
      <c r="U100" s="659"/>
      <c r="V100" s="845"/>
      <c r="W100" s="1032"/>
      <c r="Y100" s="1030"/>
      <c r="Z100" s="88" t="s">
        <v>11</v>
      </c>
      <c r="AA100" s="89" t="s">
        <v>55</v>
      </c>
      <c r="AB100" s="658"/>
      <c r="AC100" s="659"/>
      <c r="AD100" s="845"/>
      <c r="AE100" s="1032"/>
      <c r="AG100" s="915"/>
      <c r="AH100" s="194"/>
      <c r="AI100" s="193"/>
      <c r="AJ100" s="940"/>
      <c r="AK100" s="940"/>
      <c r="AL100" s="947"/>
      <c r="AM100" s="947"/>
    </row>
    <row r="101" spans="1:39" ht="134.25" customHeight="1" x14ac:dyDescent="0.25">
      <c r="A101" s="859"/>
      <c r="B101" s="730" t="s">
        <v>1154</v>
      </c>
      <c r="C101" s="681"/>
      <c r="D101" s="681"/>
      <c r="E101" s="681"/>
      <c r="F101" s="681"/>
      <c r="G101" s="682"/>
      <c r="I101" s="777"/>
      <c r="J101" s="730" t="s">
        <v>1155</v>
      </c>
      <c r="K101" s="681"/>
      <c r="L101" s="681"/>
      <c r="M101" s="681"/>
      <c r="N101" s="681"/>
      <c r="O101" s="731"/>
      <c r="Q101" s="1030"/>
      <c r="R101" s="730" t="s">
        <v>1008</v>
      </c>
      <c r="S101" s="681"/>
      <c r="T101" s="681"/>
      <c r="U101" s="681"/>
      <c r="V101" s="681"/>
      <c r="W101" s="894"/>
      <c r="Y101" s="1030"/>
      <c r="Z101" s="730" t="s">
        <v>1507</v>
      </c>
      <c r="AA101" s="681"/>
      <c r="AB101" s="681"/>
      <c r="AC101" s="681"/>
      <c r="AD101" s="681"/>
      <c r="AE101" s="894"/>
      <c r="AG101" s="915"/>
      <c r="AH101" s="895"/>
      <c r="AI101" s="895"/>
      <c r="AJ101" s="895"/>
      <c r="AK101" s="895"/>
      <c r="AL101" s="895"/>
      <c r="AM101" s="895"/>
    </row>
    <row r="102" spans="1:39" ht="23.65" customHeight="1" thickBot="1" x14ac:dyDescent="0.3">
      <c r="A102" s="860"/>
      <c r="B102" s="827"/>
      <c r="C102" s="684"/>
      <c r="D102" s="684"/>
      <c r="E102" s="684"/>
      <c r="F102" s="684"/>
      <c r="G102" s="685"/>
      <c r="I102" s="778"/>
      <c r="J102" s="732"/>
      <c r="K102" s="733"/>
      <c r="L102" s="733"/>
      <c r="M102" s="733"/>
      <c r="N102" s="733"/>
      <c r="O102" s="734"/>
      <c r="Q102" s="1031"/>
      <c r="R102" s="985"/>
      <c r="S102" s="897"/>
      <c r="T102" s="897"/>
      <c r="U102" s="897"/>
      <c r="V102" s="897"/>
      <c r="W102" s="898"/>
      <c r="Y102" s="1031"/>
      <c r="Z102" s="985"/>
      <c r="AA102" s="897"/>
      <c r="AB102" s="897"/>
      <c r="AC102" s="897"/>
      <c r="AD102" s="897"/>
      <c r="AE102" s="898"/>
      <c r="AG102" s="915"/>
      <c r="AH102" s="895"/>
      <c r="AI102" s="895"/>
      <c r="AJ102" s="895"/>
      <c r="AK102" s="895"/>
      <c r="AL102" s="895"/>
      <c r="AM102" s="895"/>
    </row>
    <row r="103" spans="1:39" ht="16.5" thickBot="1" x14ac:dyDescent="0.3"/>
    <row r="104" spans="1:39" ht="23.65" customHeight="1" thickTop="1" x14ac:dyDescent="0.25">
      <c r="A104" s="1029" t="s">
        <v>74</v>
      </c>
      <c r="B104" s="721" t="s">
        <v>0</v>
      </c>
      <c r="C104" s="722"/>
      <c r="D104" s="686" t="s">
        <v>1</v>
      </c>
      <c r="E104" s="687"/>
      <c r="F104" s="901" t="s">
        <v>1</v>
      </c>
      <c r="G104" s="877"/>
      <c r="I104" s="1029" t="s">
        <v>76</v>
      </c>
      <c r="J104" s="721" t="s">
        <v>0</v>
      </c>
      <c r="K104" s="722"/>
      <c r="L104" s="686" t="s">
        <v>1</v>
      </c>
      <c r="M104" s="687"/>
      <c r="N104" s="901" t="s">
        <v>1</v>
      </c>
      <c r="O104" s="877"/>
      <c r="Q104" s="1029" t="s">
        <v>77</v>
      </c>
      <c r="R104" s="721" t="s">
        <v>0</v>
      </c>
      <c r="S104" s="722"/>
      <c r="T104" s="686" t="s">
        <v>1</v>
      </c>
      <c r="U104" s="687"/>
      <c r="V104" s="901" t="s">
        <v>1</v>
      </c>
      <c r="W104" s="877"/>
      <c r="Y104" s="1029" t="s">
        <v>80</v>
      </c>
      <c r="Z104" s="721" t="s">
        <v>0</v>
      </c>
      <c r="AA104" s="722"/>
      <c r="AB104" s="686" t="s">
        <v>1</v>
      </c>
      <c r="AC104" s="687"/>
      <c r="AD104" s="901" t="s">
        <v>1</v>
      </c>
      <c r="AE104" s="877"/>
      <c r="AG104" s="915"/>
      <c r="AH104" s="802"/>
      <c r="AI104" s="948"/>
      <c r="AJ104" s="802"/>
      <c r="AK104" s="802"/>
      <c r="AL104" s="802"/>
      <c r="AM104" s="802"/>
    </row>
    <row r="105" spans="1:39" ht="20.25" customHeight="1" x14ac:dyDescent="0.25">
      <c r="A105" s="1030"/>
      <c r="B105" s="529" t="s">
        <v>66</v>
      </c>
      <c r="C105" s="530"/>
      <c r="D105" s="646">
        <v>242000</v>
      </c>
      <c r="E105" s="646"/>
      <c r="F105" s="630">
        <f>D105*(1-'SZORZÓ+FELTÉTELEK'!$A$1)</f>
        <v>242000</v>
      </c>
      <c r="G105" s="844"/>
      <c r="I105" s="1030"/>
      <c r="J105" s="529" t="s">
        <v>66</v>
      </c>
      <c r="K105" s="530"/>
      <c r="L105" s="646">
        <v>251000</v>
      </c>
      <c r="M105" s="646"/>
      <c r="N105" s="630">
        <f>L105*(1-'SZORZÓ+FELTÉTELEK'!$A$1)</f>
        <v>251000</v>
      </c>
      <c r="O105" s="844"/>
      <c r="Q105" s="1030"/>
      <c r="R105" s="529" t="s">
        <v>66</v>
      </c>
      <c r="S105" s="530"/>
      <c r="T105" s="646">
        <v>205000</v>
      </c>
      <c r="U105" s="646"/>
      <c r="V105" s="630">
        <f>T105*(1-'SZORZÓ+FELTÉTELEK'!$A$1)</f>
        <v>205000</v>
      </c>
      <c r="W105" s="844"/>
      <c r="Y105" s="1030"/>
      <c r="Z105" s="529" t="s">
        <v>66</v>
      </c>
      <c r="AA105" s="530"/>
      <c r="AB105" s="646">
        <v>188000</v>
      </c>
      <c r="AC105" s="646"/>
      <c r="AD105" s="630">
        <f>AB105*(1-'SZORZÓ+FELTÉTELEK'!$A$1)</f>
        <v>188000</v>
      </c>
      <c r="AE105" s="844"/>
      <c r="AG105" s="915"/>
      <c r="AH105" s="802"/>
      <c r="AI105" s="802"/>
      <c r="AJ105" s="791"/>
      <c r="AK105" s="791"/>
      <c r="AL105" s="791"/>
      <c r="AM105" s="791"/>
    </row>
    <row r="106" spans="1:39" ht="20.25" customHeight="1" x14ac:dyDescent="0.25">
      <c r="A106" s="1030"/>
      <c r="B106" s="529" t="s">
        <v>1581</v>
      </c>
      <c r="C106" s="530"/>
      <c r="D106" s="646">
        <v>336000</v>
      </c>
      <c r="E106" s="646"/>
      <c r="F106" s="630">
        <f>D106*(1-'SZORZÓ+FELTÉTELEK'!$A$1)</f>
        <v>336000</v>
      </c>
      <c r="G106" s="844"/>
      <c r="I106" s="1030"/>
      <c r="J106" s="529" t="s">
        <v>1581</v>
      </c>
      <c r="K106" s="530"/>
      <c r="L106" s="646">
        <v>338000</v>
      </c>
      <c r="M106" s="646"/>
      <c r="N106" s="630">
        <f>L106*(1-'SZORZÓ+FELTÉTELEK'!$A$1)</f>
        <v>338000</v>
      </c>
      <c r="O106" s="844"/>
      <c r="Q106" s="1030"/>
      <c r="R106" s="529" t="s">
        <v>1581</v>
      </c>
      <c r="S106" s="530"/>
      <c r="T106" s="646">
        <v>294000</v>
      </c>
      <c r="U106" s="646"/>
      <c r="V106" s="630">
        <f>T106*(1-'SZORZÓ+FELTÉTELEK'!$A$1)</f>
        <v>294000</v>
      </c>
      <c r="W106" s="844"/>
      <c r="Y106" s="1030"/>
      <c r="Z106" s="529" t="s">
        <v>1581</v>
      </c>
      <c r="AA106" s="530"/>
      <c r="AB106" s="646">
        <v>268000</v>
      </c>
      <c r="AC106" s="646"/>
      <c r="AD106" s="630">
        <f>AB106*(1-'SZORZÓ+FELTÉTELEK'!$A$1)</f>
        <v>268000</v>
      </c>
      <c r="AE106" s="844"/>
      <c r="AG106" s="915"/>
      <c r="AH106" s="802"/>
      <c r="AI106" s="802"/>
      <c r="AJ106" s="791"/>
      <c r="AK106" s="791"/>
      <c r="AL106" s="791"/>
      <c r="AM106" s="791"/>
    </row>
    <row r="107" spans="1:39" ht="20.25" customHeight="1" x14ac:dyDescent="0.25">
      <c r="A107" s="1030"/>
      <c r="B107" s="708" t="s">
        <v>68</v>
      </c>
      <c r="C107" s="709"/>
      <c r="D107" s="709"/>
      <c r="E107" s="709"/>
      <c r="F107" s="709"/>
      <c r="G107" s="710"/>
      <c r="I107" s="1030"/>
      <c r="J107" s="708" t="s">
        <v>68</v>
      </c>
      <c r="K107" s="709"/>
      <c r="L107" s="709"/>
      <c r="M107" s="709"/>
      <c r="N107" s="709"/>
      <c r="O107" s="710"/>
      <c r="Q107" s="1030"/>
      <c r="R107" s="708" t="s">
        <v>68</v>
      </c>
      <c r="S107" s="709"/>
      <c r="T107" s="709"/>
      <c r="U107" s="709"/>
      <c r="V107" s="709"/>
      <c r="W107" s="710"/>
      <c r="Y107" s="1030"/>
      <c r="Z107" s="708" t="s">
        <v>68</v>
      </c>
      <c r="AA107" s="709"/>
      <c r="AB107" s="709"/>
      <c r="AC107" s="709"/>
      <c r="AD107" s="709"/>
      <c r="AE107" s="710"/>
      <c r="AG107" s="915"/>
      <c r="AH107" s="802"/>
      <c r="AI107" s="802"/>
      <c r="AJ107" s="791"/>
      <c r="AK107" s="791"/>
      <c r="AL107" s="791"/>
      <c r="AM107" s="791"/>
    </row>
    <row r="108" spans="1:39" ht="20.25" customHeight="1" x14ac:dyDescent="0.25">
      <c r="A108" s="1030"/>
      <c r="B108" s="714"/>
      <c r="C108" s="715"/>
      <c r="D108" s="715"/>
      <c r="E108" s="715"/>
      <c r="F108" s="715"/>
      <c r="G108" s="716"/>
      <c r="I108" s="1030"/>
      <c r="J108" s="714"/>
      <c r="K108" s="715"/>
      <c r="L108" s="715"/>
      <c r="M108" s="715"/>
      <c r="N108" s="715"/>
      <c r="O108" s="716"/>
      <c r="Q108" s="1030"/>
      <c r="R108" s="714"/>
      <c r="S108" s="715"/>
      <c r="T108" s="715"/>
      <c r="U108" s="715"/>
      <c r="V108" s="715"/>
      <c r="W108" s="716"/>
      <c r="Y108" s="1030"/>
      <c r="Z108" s="714"/>
      <c r="AA108" s="715"/>
      <c r="AB108" s="715"/>
      <c r="AC108" s="715"/>
      <c r="AD108" s="715"/>
      <c r="AE108" s="716"/>
      <c r="AG108" s="915"/>
      <c r="AH108" s="712"/>
      <c r="AI108" s="712"/>
      <c r="AJ108" s="712"/>
      <c r="AK108" s="712"/>
      <c r="AL108" s="712"/>
      <c r="AM108" s="712"/>
    </row>
    <row r="109" spans="1:39" ht="12.75" customHeight="1" x14ac:dyDescent="0.25">
      <c r="A109" s="1030"/>
      <c r="B109" s="88" t="s">
        <v>2</v>
      </c>
      <c r="C109" s="89" t="s">
        <v>623</v>
      </c>
      <c r="D109" s="654"/>
      <c r="E109" s="655"/>
      <c r="F109" s="88" t="s">
        <v>3</v>
      </c>
      <c r="G109" s="379" t="s">
        <v>4</v>
      </c>
      <c r="I109" s="1030"/>
      <c r="J109" s="88" t="s">
        <v>2</v>
      </c>
      <c r="K109" s="89" t="s">
        <v>653</v>
      </c>
      <c r="L109" s="654"/>
      <c r="M109" s="655"/>
      <c r="N109" s="88" t="s">
        <v>3</v>
      </c>
      <c r="O109" s="379" t="s">
        <v>4</v>
      </c>
      <c r="Q109" s="1030"/>
      <c r="R109" s="88" t="s">
        <v>2</v>
      </c>
      <c r="S109" s="89" t="s">
        <v>78</v>
      </c>
      <c r="T109" s="654"/>
      <c r="U109" s="655"/>
      <c r="V109" s="88" t="s">
        <v>3</v>
      </c>
      <c r="W109" s="119" t="s">
        <v>4</v>
      </c>
      <c r="Y109" s="1030"/>
      <c r="Z109" s="88" t="s">
        <v>2</v>
      </c>
      <c r="AA109" s="89" t="s">
        <v>81</v>
      </c>
      <c r="AB109" s="654"/>
      <c r="AC109" s="655"/>
      <c r="AD109" s="88" t="s">
        <v>3</v>
      </c>
      <c r="AE109" s="119" t="s">
        <v>4</v>
      </c>
      <c r="AG109" s="915"/>
      <c r="AH109" s="194"/>
      <c r="AI109" s="193"/>
      <c r="AJ109" s="940"/>
      <c r="AK109" s="940"/>
      <c r="AL109" s="194"/>
      <c r="AM109" s="193"/>
    </row>
    <row r="110" spans="1:39" ht="12.75" customHeight="1" x14ac:dyDescent="0.25">
      <c r="A110" s="1030"/>
      <c r="B110" s="88" t="s">
        <v>5</v>
      </c>
      <c r="C110" s="89" t="s">
        <v>16</v>
      </c>
      <c r="D110" s="656"/>
      <c r="E110" s="657"/>
      <c r="F110" s="88" t="s">
        <v>6</v>
      </c>
      <c r="G110" s="118" t="s">
        <v>22</v>
      </c>
      <c r="I110" s="1030"/>
      <c r="J110" s="88" t="s">
        <v>5</v>
      </c>
      <c r="K110" s="89" t="s">
        <v>171</v>
      </c>
      <c r="L110" s="656"/>
      <c r="M110" s="657"/>
      <c r="N110" s="88" t="s">
        <v>6</v>
      </c>
      <c r="O110" s="118" t="s">
        <v>22</v>
      </c>
      <c r="Q110" s="1030"/>
      <c r="R110" s="88" t="s">
        <v>5</v>
      </c>
      <c r="S110" s="89" t="s">
        <v>37</v>
      </c>
      <c r="T110" s="656"/>
      <c r="U110" s="657"/>
      <c r="V110" s="88" t="s">
        <v>6</v>
      </c>
      <c r="W110" s="118" t="s">
        <v>22</v>
      </c>
      <c r="Y110" s="1030"/>
      <c r="Z110" s="88" t="s">
        <v>5</v>
      </c>
      <c r="AA110" s="89" t="s">
        <v>37</v>
      </c>
      <c r="AB110" s="656"/>
      <c r="AC110" s="657"/>
      <c r="AD110" s="88" t="s">
        <v>6</v>
      </c>
      <c r="AE110" s="118" t="s">
        <v>22</v>
      </c>
      <c r="AG110" s="915"/>
      <c r="AH110" s="194"/>
      <c r="AI110" s="193"/>
      <c r="AJ110" s="940"/>
      <c r="AK110" s="940"/>
      <c r="AL110" s="194"/>
      <c r="AM110" s="177"/>
    </row>
    <row r="111" spans="1:39" ht="12.75" customHeight="1" x14ac:dyDescent="0.25">
      <c r="A111" s="1030"/>
      <c r="B111" s="88" t="s">
        <v>7</v>
      </c>
      <c r="C111" s="89" t="s">
        <v>69</v>
      </c>
      <c r="D111" s="656"/>
      <c r="E111" s="657"/>
      <c r="F111" s="90" t="s">
        <v>8</v>
      </c>
      <c r="G111" s="118" t="s">
        <v>14</v>
      </c>
      <c r="I111" s="1030"/>
      <c r="J111" s="88" t="s">
        <v>7</v>
      </c>
      <c r="K111" s="89" t="s">
        <v>69</v>
      </c>
      <c r="L111" s="656"/>
      <c r="M111" s="657"/>
      <c r="N111" s="90" t="s">
        <v>8</v>
      </c>
      <c r="O111" s="118" t="s">
        <v>14</v>
      </c>
      <c r="Q111" s="1030"/>
      <c r="R111" s="88" t="s">
        <v>7</v>
      </c>
      <c r="S111" s="89" t="s">
        <v>61</v>
      </c>
      <c r="T111" s="656"/>
      <c r="U111" s="657"/>
      <c r="V111" s="90" t="s">
        <v>8</v>
      </c>
      <c r="W111" s="118" t="s">
        <v>14</v>
      </c>
      <c r="Y111" s="1030"/>
      <c r="Z111" s="88" t="s">
        <v>7</v>
      </c>
      <c r="AA111" s="89" t="s">
        <v>61</v>
      </c>
      <c r="AB111" s="656"/>
      <c r="AC111" s="657"/>
      <c r="AD111" s="90" t="s">
        <v>8</v>
      </c>
      <c r="AE111" s="118" t="s">
        <v>14</v>
      </c>
      <c r="AG111" s="915"/>
      <c r="AH111" s="194"/>
      <c r="AI111" s="193"/>
      <c r="AJ111" s="940"/>
      <c r="AK111" s="940"/>
      <c r="AL111" s="178"/>
      <c r="AM111" s="177"/>
    </row>
    <row r="112" spans="1:39" ht="12.75" customHeight="1" x14ac:dyDescent="0.25">
      <c r="A112" s="1030"/>
      <c r="B112" s="88" t="s">
        <v>9</v>
      </c>
      <c r="C112" s="89" t="s">
        <v>70</v>
      </c>
      <c r="D112" s="656"/>
      <c r="E112" s="657"/>
      <c r="F112" s="90" t="s">
        <v>10</v>
      </c>
      <c r="G112" s="117" t="s">
        <v>20</v>
      </c>
      <c r="I112" s="1030"/>
      <c r="J112" s="88" t="s">
        <v>9</v>
      </c>
      <c r="K112" s="89" t="s">
        <v>70</v>
      </c>
      <c r="L112" s="656"/>
      <c r="M112" s="657"/>
      <c r="N112" s="90" t="s">
        <v>10</v>
      </c>
      <c r="O112" s="117" t="s">
        <v>20</v>
      </c>
      <c r="Q112" s="1030"/>
      <c r="R112" s="88" t="s">
        <v>9</v>
      </c>
      <c r="S112" s="89" t="s">
        <v>79</v>
      </c>
      <c r="T112" s="656"/>
      <c r="U112" s="657"/>
      <c r="V112" s="90" t="s">
        <v>10</v>
      </c>
      <c r="W112" s="117" t="s">
        <v>20</v>
      </c>
      <c r="Y112" s="1030"/>
      <c r="Z112" s="88" t="s">
        <v>9</v>
      </c>
      <c r="AA112" s="89" t="s">
        <v>79</v>
      </c>
      <c r="AB112" s="656"/>
      <c r="AC112" s="657"/>
      <c r="AD112" s="7" t="s">
        <v>10</v>
      </c>
      <c r="AE112" s="117" t="s">
        <v>20</v>
      </c>
      <c r="AG112" s="915"/>
      <c r="AH112" s="194"/>
      <c r="AI112" s="193"/>
      <c r="AJ112" s="940"/>
      <c r="AK112" s="940"/>
      <c r="AL112" s="178"/>
      <c r="AM112" s="179"/>
    </row>
    <row r="113" spans="1:39" ht="12.75" customHeight="1" x14ac:dyDescent="0.25">
      <c r="A113" s="1030"/>
      <c r="B113" s="88" t="s">
        <v>11</v>
      </c>
      <c r="C113" s="89" t="s">
        <v>55</v>
      </c>
      <c r="D113" s="658"/>
      <c r="E113" s="659"/>
      <c r="F113" s="845"/>
      <c r="G113" s="1032"/>
      <c r="I113" s="1030"/>
      <c r="J113" s="88" t="s">
        <v>11</v>
      </c>
      <c r="K113" s="89" t="s">
        <v>55</v>
      </c>
      <c r="L113" s="658"/>
      <c r="M113" s="659"/>
      <c r="N113" s="845"/>
      <c r="O113" s="1032"/>
      <c r="Q113" s="1030"/>
      <c r="R113" s="88" t="s">
        <v>11</v>
      </c>
      <c r="S113" s="89" t="s">
        <v>64</v>
      </c>
      <c r="T113" s="658"/>
      <c r="U113" s="659"/>
      <c r="V113" s="845"/>
      <c r="W113" s="1032"/>
      <c r="Y113" s="1030"/>
      <c r="Z113" s="88" t="s">
        <v>11</v>
      </c>
      <c r="AA113" s="89" t="s">
        <v>64</v>
      </c>
      <c r="AB113" s="658"/>
      <c r="AC113" s="659"/>
      <c r="AD113" s="845"/>
      <c r="AE113" s="1032"/>
      <c r="AG113" s="915"/>
      <c r="AH113" s="194"/>
      <c r="AI113" s="193"/>
      <c r="AJ113" s="940"/>
      <c r="AK113" s="940"/>
      <c r="AL113" s="947"/>
      <c r="AM113" s="947"/>
    </row>
    <row r="114" spans="1:39" ht="134.25" customHeight="1" x14ac:dyDescent="0.25">
      <c r="A114" s="1030"/>
      <c r="B114" s="730" t="s">
        <v>1009</v>
      </c>
      <c r="C114" s="681"/>
      <c r="D114" s="681"/>
      <c r="E114" s="681"/>
      <c r="F114" s="681"/>
      <c r="G114" s="894"/>
      <c r="I114" s="1030"/>
      <c r="J114" s="730" t="s">
        <v>1508</v>
      </c>
      <c r="K114" s="681"/>
      <c r="L114" s="681"/>
      <c r="M114" s="681"/>
      <c r="N114" s="681"/>
      <c r="O114" s="894"/>
      <c r="Q114" s="1030"/>
      <c r="R114" s="730" t="s">
        <v>744</v>
      </c>
      <c r="S114" s="681"/>
      <c r="T114" s="681"/>
      <c r="U114" s="681"/>
      <c r="V114" s="681"/>
      <c r="W114" s="894"/>
      <c r="Y114" s="1030"/>
      <c r="Z114" s="730" t="s">
        <v>745</v>
      </c>
      <c r="AA114" s="681"/>
      <c r="AB114" s="681"/>
      <c r="AC114" s="681"/>
      <c r="AD114" s="681"/>
      <c r="AE114" s="894"/>
      <c r="AG114" s="915"/>
      <c r="AH114" s="895"/>
      <c r="AI114" s="895"/>
      <c r="AJ114" s="895"/>
      <c r="AK114" s="895"/>
      <c r="AL114" s="895"/>
      <c r="AM114" s="895"/>
    </row>
    <row r="115" spans="1:39" ht="23.65" customHeight="1" thickBot="1" x14ac:dyDescent="0.3">
      <c r="A115" s="1031"/>
      <c r="B115" s="985"/>
      <c r="C115" s="897"/>
      <c r="D115" s="897"/>
      <c r="E115" s="897"/>
      <c r="F115" s="897"/>
      <c r="G115" s="898"/>
      <c r="I115" s="1031"/>
      <c r="J115" s="985"/>
      <c r="K115" s="897"/>
      <c r="L115" s="897"/>
      <c r="M115" s="897"/>
      <c r="N115" s="897"/>
      <c r="O115" s="898"/>
      <c r="Q115" s="1031"/>
      <c r="R115" s="985"/>
      <c r="S115" s="897"/>
      <c r="T115" s="897"/>
      <c r="U115" s="897"/>
      <c r="V115" s="897"/>
      <c r="W115" s="898"/>
      <c r="Y115" s="1031"/>
      <c r="Z115" s="985"/>
      <c r="AA115" s="897"/>
      <c r="AB115" s="897"/>
      <c r="AC115" s="897"/>
      <c r="AD115" s="897"/>
      <c r="AE115" s="898"/>
      <c r="AG115" s="915"/>
      <c r="AH115" s="895"/>
      <c r="AI115" s="895"/>
      <c r="AJ115" s="895"/>
      <c r="AK115" s="895"/>
      <c r="AL115" s="895"/>
      <c r="AM115" s="895"/>
    </row>
    <row r="116" spans="1:39" ht="17.25" thickTop="1" thickBot="1" x14ac:dyDescent="0.3"/>
    <row r="117" spans="1:39" ht="23.65" customHeight="1" thickTop="1" x14ac:dyDescent="0.25">
      <c r="A117" s="1029" t="s">
        <v>773</v>
      </c>
      <c r="B117" s="721" t="s">
        <v>0</v>
      </c>
      <c r="C117" s="722"/>
      <c r="D117" s="686" t="s">
        <v>1</v>
      </c>
      <c r="E117" s="687"/>
      <c r="F117" s="686" t="s">
        <v>1</v>
      </c>
      <c r="G117" s="877"/>
      <c r="I117" s="1029" t="s">
        <v>82</v>
      </c>
      <c r="J117" s="721" t="s">
        <v>41</v>
      </c>
      <c r="K117" s="722"/>
      <c r="L117" s="721" t="s">
        <v>1</v>
      </c>
      <c r="M117" s="1112"/>
      <c r="N117" s="687" t="s">
        <v>1</v>
      </c>
      <c r="O117" s="876"/>
      <c r="Q117" s="1029" t="s">
        <v>84</v>
      </c>
      <c r="R117" s="721" t="s">
        <v>41</v>
      </c>
      <c r="S117" s="722"/>
      <c r="T117" s="721" t="s">
        <v>1</v>
      </c>
      <c r="U117" s="1112"/>
      <c r="V117" s="687" t="s">
        <v>1</v>
      </c>
      <c r="W117" s="876"/>
      <c r="Y117" s="1202" t="s">
        <v>1691</v>
      </c>
      <c r="Z117" s="1147" t="s">
        <v>0</v>
      </c>
      <c r="AA117" s="1148"/>
      <c r="AB117" s="1157" t="s">
        <v>42</v>
      </c>
      <c r="AC117" s="1158"/>
      <c r="AD117" s="1158" t="s">
        <v>1</v>
      </c>
      <c r="AE117" s="1173"/>
      <c r="AG117" s="915"/>
      <c r="AH117" s="802"/>
      <c r="AI117" s="948"/>
      <c r="AJ117" s="802"/>
      <c r="AK117" s="916"/>
      <c r="AL117" s="802"/>
      <c r="AM117" s="916"/>
    </row>
    <row r="118" spans="1:39" ht="20.25" customHeight="1" x14ac:dyDescent="0.25">
      <c r="A118" s="1030"/>
      <c r="B118" s="529" t="s">
        <v>66</v>
      </c>
      <c r="C118" s="530"/>
      <c r="D118" s="646">
        <v>152000</v>
      </c>
      <c r="E118" s="1328"/>
      <c r="F118" s="630">
        <f>D118*(1-'SZORZÓ+FELTÉTELEK'!$A$1)</f>
        <v>152000</v>
      </c>
      <c r="G118" s="844"/>
      <c r="I118" s="1030"/>
      <c r="J118" s="529" t="s">
        <v>956</v>
      </c>
      <c r="K118" s="530"/>
      <c r="L118" s="727">
        <v>188500</v>
      </c>
      <c r="M118" s="630"/>
      <c r="N118" s="727">
        <f>L118*(1-'SZORZÓ+FELTÉTELEK'!$A$1)</f>
        <v>188500</v>
      </c>
      <c r="O118" s="878"/>
      <c r="Q118" s="1030"/>
      <c r="R118" s="529" t="s">
        <v>958</v>
      </c>
      <c r="S118" s="530"/>
      <c r="T118" s="727">
        <v>126000</v>
      </c>
      <c r="U118" s="630"/>
      <c r="V118" s="727">
        <f>T118*(1-'SZORZÓ+FELTÉTELEK'!$A$1)</f>
        <v>126000</v>
      </c>
      <c r="W118" s="878"/>
      <c r="Y118" s="1203"/>
      <c r="Z118" s="626" t="s">
        <v>1559</v>
      </c>
      <c r="AA118" s="627"/>
      <c r="AB118" s="770">
        <v>265000</v>
      </c>
      <c r="AC118" s="771"/>
      <c r="AD118" s="630">
        <f>AB118*(1-'SZORZÓ+FELTÉTELEK'!$A$1)</f>
        <v>265000</v>
      </c>
      <c r="AE118" s="1023"/>
      <c r="AG118" s="915"/>
      <c r="AH118" s="802"/>
      <c r="AI118" s="802"/>
      <c r="AJ118" s="791"/>
      <c r="AK118" s="791"/>
      <c r="AL118" s="791"/>
      <c r="AM118" s="791"/>
    </row>
    <row r="119" spans="1:39" ht="20.25" customHeight="1" x14ac:dyDescent="0.25">
      <c r="A119" s="1030"/>
      <c r="B119" s="529" t="s">
        <v>1581</v>
      </c>
      <c r="C119" s="530"/>
      <c r="D119" s="646">
        <v>232000</v>
      </c>
      <c r="E119" s="1328"/>
      <c r="F119" s="630">
        <f>D119*(1-'SZORZÓ+FELTÉTELEK'!$A$1)</f>
        <v>232000</v>
      </c>
      <c r="G119" s="844"/>
      <c r="I119" s="1030"/>
      <c r="J119" s="1178" t="s">
        <v>957</v>
      </c>
      <c r="K119" s="1179"/>
      <c r="L119" s="1110">
        <v>180000</v>
      </c>
      <c r="M119" s="1193"/>
      <c r="N119" s="1110">
        <f>L119*(1-'SZORZÓ+FELTÉTELEK'!$A$1)</f>
        <v>180000</v>
      </c>
      <c r="O119" s="1111"/>
      <c r="Q119" s="1030"/>
      <c r="R119" s="1178" t="s">
        <v>957</v>
      </c>
      <c r="S119" s="1179"/>
      <c r="T119" s="1110">
        <v>121000</v>
      </c>
      <c r="U119" s="1193"/>
      <c r="V119" s="1110">
        <f>T119*(1-'SZORZÓ+FELTÉTELEK'!$A$1)</f>
        <v>121000</v>
      </c>
      <c r="W119" s="1111"/>
      <c r="Y119" s="1203"/>
      <c r="Z119" s="626" t="s">
        <v>1560</v>
      </c>
      <c r="AA119" s="627"/>
      <c r="AB119" s="727">
        <v>345000</v>
      </c>
      <c r="AC119" s="748"/>
      <c r="AD119" s="630">
        <f>AB119*(1-'SZORZÓ+FELTÉTELEK'!$A$1)</f>
        <v>345000</v>
      </c>
      <c r="AE119" s="1023"/>
      <c r="AG119" s="915"/>
      <c r="AH119" s="1167"/>
      <c r="AI119" s="1167"/>
      <c r="AJ119" s="1168"/>
      <c r="AK119" s="1168"/>
      <c r="AL119" s="1168"/>
      <c r="AM119" s="1168"/>
    </row>
    <row r="120" spans="1:39" ht="20.25" customHeight="1" x14ac:dyDescent="0.25">
      <c r="A120" s="1030"/>
      <c r="B120" s="708" t="s">
        <v>68</v>
      </c>
      <c r="C120" s="709"/>
      <c r="D120" s="709"/>
      <c r="E120" s="709"/>
      <c r="F120" s="709"/>
      <c r="G120" s="710"/>
      <c r="I120" s="1030"/>
      <c r="J120" s="799"/>
      <c r="K120" s="781"/>
      <c r="L120" s="781"/>
      <c r="M120" s="781"/>
      <c r="N120" s="781"/>
      <c r="O120" s="1331"/>
      <c r="Q120" s="1030"/>
      <c r="R120" s="799"/>
      <c r="S120" s="781"/>
      <c r="T120" s="781"/>
      <c r="U120" s="781"/>
      <c r="V120" s="781"/>
      <c r="W120" s="1331"/>
      <c r="Y120" s="1203"/>
      <c r="Z120" s="626" t="s">
        <v>1440</v>
      </c>
      <c r="AA120" s="627"/>
      <c r="AB120" s="727">
        <v>30000</v>
      </c>
      <c r="AC120" s="748"/>
      <c r="AD120" s="630">
        <f>AB120*(1-'SZORZÓ+FELTÉTELEK'!$A$1)</f>
        <v>30000</v>
      </c>
      <c r="AE120" s="1023"/>
      <c r="AG120" s="915"/>
      <c r="AH120" s="802"/>
      <c r="AI120" s="802"/>
      <c r="AJ120" s="802"/>
      <c r="AK120" s="802"/>
      <c r="AL120" s="802"/>
      <c r="AM120" s="802"/>
    </row>
    <row r="121" spans="1:39" ht="20.25" customHeight="1" x14ac:dyDescent="0.25">
      <c r="A121" s="1030"/>
      <c r="B121" s="714"/>
      <c r="C121" s="715"/>
      <c r="D121" s="715"/>
      <c r="E121" s="715"/>
      <c r="F121" s="715"/>
      <c r="G121" s="716"/>
      <c r="I121" s="1030"/>
      <c r="J121" s="735"/>
      <c r="K121" s="736"/>
      <c r="L121" s="736"/>
      <c r="M121" s="736"/>
      <c r="N121" s="736"/>
      <c r="O121" s="1332"/>
      <c r="Q121" s="1030"/>
      <c r="R121" s="735"/>
      <c r="S121" s="736"/>
      <c r="T121" s="736"/>
      <c r="U121" s="736"/>
      <c r="V121" s="736"/>
      <c r="W121" s="1332"/>
      <c r="Y121" s="1203"/>
      <c r="Z121" s="626"/>
      <c r="AA121" s="1128"/>
      <c r="AB121" s="1128"/>
      <c r="AC121" s="1128"/>
      <c r="AD121" s="1128"/>
      <c r="AE121" s="1129"/>
      <c r="AG121" s="915"/>
      <c r="AH121" s="802"/>
      <c r="AI121" s="802"/>
      <c r="AJ121" s="802"/>
      <c r="AK121" s="802"/>
      <c r="AL121" s="802"/>
      <c r="AM121" s="802"/>
    </row>
    <row r="122" spans="1:39" ht="12.75" customHeight="1" x14ac:dyDescent="0.25">
      <c r="A122" s="1030"/>
      <c r="B122" s="88" t="s">
        <v>2</v>
      </c>
      <c r="C122" s="89" t="s">
        <v>623</v>
      </c>
      <c r="D122" s="654"/>
      <c r="E122" s="655"/>
      <c r="F122" s="88" t="s">
        <v>3</v>
      </c>
      <c r="G122" s="119" t="s">
        <v>4</v>
      </c>
      <c r="I122" s="1030"/>
      <c r="J122" s="88" t="s">
        <v>2</v>
      </c>
      <c r="K122" s="89" t="s">
        <v>83</v>
      </c>
      <c r="L122" s="654"/>
      <c r="M122" s="655"/>
      <c r="N122" s="88" t="s">
        <v>3</v>
      </c>
      <c r="O122" s="119" t="s">
        <v>4</v>
      </c>
      <c r="Q122" s="1030"/>
      <c r="R122" s="88" t="s">
        <v>2</v>
      </c>
      <c r="S122" s="89" t="s">
        <v>85</v>
      </c>
      <c r="T122" s="654"/>
      <c r="U122" s="655"/>
      <c r="V122" s="88" t="s">
        <v>3</v>
      </c>
      <c r="W122" s="119" t="s">
        <v>4</v>
      </c>
      <c r="Y122" s="1203"/>
      <c r="Z122" s="26" t="s">
        <v>2</v>
      </c>
      <c r="AA122" s="98" t="s">
        <v>1515</v>
      </c>
      <c r="AB122" s="342"/>
      <c r="AC122" s="343"/>
      <c r="AD122" s="26" t="s">
        <v>3</v>
      </c>
      <c r="AE122" s="380" t="s">
        <v>1537</v>
      </c>
      <c r="AG122" s="915"/>
      <c r="AH122" s="194"/>
      <c r="AI122" s="193"/>
      <c r="AJ122" s="940"/>
      <c r="AK122" s="940"/>
      <c r="AL122" s="194"/>
      <c r="AM122" s="193"/>
    </row>
    <row r="123" spans="1:39" ht="12.75" customHeight="1" x14ac:dyDescent="0.25">
      <c r="A123" s="1030"/>
      <c r="B123" s="88" t="s">
        <v>5</v>
      </c>
      <c r="C123" s="89" t="s">
        <v>91</v>
      </c>
      <c r="D123" s="656"/>
      <c r="E123" s="657"/>
      <c r="F123" s="88" t="s">
        <v>6</v>
      </c>
      <c r="G123" s="118" t="s">
        <v>22</v>
      </c>
      <c r="I123" s="1030"/>
      <c r="J123" s="88" t="s">
        <v>5</v>
      </c>
      <c r="K123" s="89" t="s">
        <v>35</v>
      </c>
      <c r="L123" s="656"/>
      <c r="M123" s="657"/>
      <c r="N123" s="88" t="s">
        <v>6</v>
      </c>
      <c r="O123" s="118" t="s">
        <v>22</v>
      </c>
      <c r="Q123" s="1030"/>
      <c r="R123" s="88" t="s">
        <v>5</v>
      </c>
      <c r="S123" s="89" t="s">
        <v>12</v>
      </c>
      <c r="T123" s="656"/>
      <c r="U123" s="657"/>
      <c r="V123" s="88" t="s">
        <v>6</v>
      </c>
      <c r="W123" s="118" t="s">
        <v>22</v>
      </c>
      <c r="Y123" s="1203"/>
      <c r="Z123" s="26" t="s">
        <v>5</v>
      </c>
      <c r="AA123" s="98" t="s">
        <v>54</v>
      </c>
      <c r="AB123" s="344"/>
      <c r="AC123" s="345"/>
      <c r="AD123" s="26" t="s">
        <v>6</v>
      </c>
      <c r="AE123" s="380" t="s">
        <v>1561</v>
      </c>
      <c r="AG123" s="915"/>
      <c r="AH123" s="194"/>
      <c r="AI123" s="193"/>
      <c r="AJ123" s="940"/>
      <c r="AK123" s="940"/>
      <c r="AL123" s="194"/>
      <c r="AM123" s="177"/>
    </row>
    <row r="124" spans="1:39" ht="12.75" customHeight="1" x14ac:dyDescent="0.25">
      <c r="A124" s="1030"/>
      <c r="B124" s="88" t="s">
        <v>7</v>
      </c>
      <c r="C124" s="89" t="s">
        <v>19</v>
      </c>
      <c r="D124" s="656"/>
      <c r="E124" s="657"/>
      <c r="F124" s="90" t="s">
        <v>8</v>
      </c>
      <c r="G124" s="118" t="s">
        <v>14</v>
      </c>
      <c r="I124" s="1030"/>
      <c r="J124" s="88" t="s">
        <v>7</v>
      </c>
      <c r="K124" s="89" t="s">
        <v>61</v>
      </c>
      <c r="L124" s="656"/>
      <c r="M124" s="657"/>
      <c r="N124" s="90" t="s">
        <v>8</v>
      </c>
      <c r="O124" s="117" t="s">
        <v>14</v>
      </c>
      <c r="Q124" s="1030"/>
      <c r="R124" s="88" t="s">
        <v>7</v>
      </c>
      <c r="S124" s="89" t="s">
        <v>86</v>
      </c>
      <c r="T124" s="656"/>
      <c r="U124" s="657"/>
      <c r="V124" s="90" t="s">
        <v>8</v>
      </c>
      <c r="W124" s="117" t="s">
        <v>14</v>
      </c>
      <c r="Y124" s="1203"/>
      <c r="Z124" s="26" t="s">
        <v>7</v>
      </c>
      <c r="AA124" s="98" t="s">
        <v>149</v>
      </c>
      <c r="AB124" s="344"/>
      <c r="AC124" s="345"/>
      <c r="AD124" s="15" t="s">
        <v>8</v>
      </c>
      <c r="AE124" s="380" t="s">
        <v>14</v>
      </c>
      <c r="AG124" s="915"/>
      <c r="AH124" s="194"/>
      <c r="AI124" s="193"/>
      <c r="AJ124" s="940"/>
      <c r="AK124" s="940"/>
      <c r="AL124" s="178"/>
      <c r="AM124" s="179"/>
    </row>
    <row r="125" spans="1:39" ht="12.75" customHeight="1" x14ac:dyDescent="0.25">
      <c r="A125" s="1030"/>
      <c r="B125" s="88" t="s">
        <v>9</v>
      </c>
      <c r="C125" s="89" t="s">
        <v>79</v>
      </c>
      <c r="D125" s="656"/>
      <c r="E125" s="657"/>
      <c r="F125" s="90" t="s">
        <v>10</v>
      </c>
      <c r="G125" s="117" t="s">
        <v>20</v>
      </c>
      <c r="I125" s="1030"/>
      <c r="J125" s="88" t="s">
        <v>9</v>
      </c>
      <c r="K125" s="89" t="s">
        <v>16</v>
      </c>
      <c r="L125" s="656"/>
      <c r="M125" s="657"/>
      <c r="N125" s="90" t="s">
        <v>10</v>
      </c>
      <c r="O125" s="117" t="s">
        <v>32</v>
      </c>
      <c r="Q125" s="1030"/>
      <c r="R125" s="88" t="s">
        <v>9</v>
      </c>
      <c r="S125" s="89" t="s">
        <v>16</v>
      </c>
      <c r="T125" s="656"/>
      <c r="U125" s="657"/>
      <c r="V125" s="90" t="s">
        <v>10</v>
      </c>
      <c r="W125" s="117" t="s">
        <v>32</v>
      </c>
      <c r="Y125" s="1203"/>
      <c r="Z125" s="26" t="s">
        <v>9</v>
      </c>
      <c r="AA125" s="98" t="s">
        <v>16</v>
      </c>
      <c r="AB125" s="344"/>
      <c r="AC125" s="345"/>
      <c r="AD125" s="15" t="s">
        <v>10</v>
      </c>
      <c r="AE125" s="380" t="s">
        <v>20</v>
      </c>
      <c r="AG125" s="915"/>
      <c r="AH125" s="194"/>
      <c r="AI125" s="193"/>
      <c r="AJ125" s="940"/>
      <c r="AK125" s="940"/>
      <c r="AL125" s="178"/>
      <c r="AM125" s="179"/>
    </row>
    <row r="126" spans="1:39" ht="12.75" customHeight="1" x14ac:dyDescent="0.25">
      <c r="A126" s="1030"/>
      <c r="B126" s="88" t="s">
        <v>11</v>
      </c>
      <c r="C126" s="89" t="s">
        <v>64</v>
      </c>
      <c r="D126" s="658"/>
      <c r="E126" s="659"/>
      <c r="F126" s="845"/>
      <c r="G126" s="1032"/>
      <c r="I126" s="1030"/>
      <c r="J126" s="88" t="s">
        <v>11</v>
      </c>
      <c r="K126" s="89" t="s">
        <v>55</v>
      </c>
      <c r="L126" s="658"/>
      <c r="M126" s="659"/>
      <c r="N126" s="836"/>
      <c r="O126" s="1254"/>
      <c r="Q126" s="1030"/>
      <c r="R126" s="88" t="s">
        <v>11</v>
      </c>
      <c r="S126" s="89" t="s">
        <v>64</v>
      </c>
      <c r="T126" s="658"/>
      <c r="U126" s="659"/>
      <c r="V126" s="836"/>
      <c r="W126" s="1254"/>
      <c r="Y126" s="1203"/>
      <c r="Z126" s="26" t="s">
        <v>11</v>
      </c>
      <c r="AA126" s="98" t="s">
        <v>36</v>
      </c>
      <c r="AB126" s="346"/>
      <c r="AC126" s="347"/>
      <c r="AD126" s="15"/>
      <c r="AE126" s="381"/>
      <c r="AG126" s="915"/>
      <c r="AH126" s="194"/>
      <c r="AI126" s="193"/>
      <c r="AJ126" s="940"/>
      <c r="AK126" s="940"/>
      <c r="AL126" s="986"/>
      <c r="AM126" s="986"/>
    </row>
    <row r="127" spans="1:39" ht="134.25" customHeight="1" x14ac:dyDescent="0.25">
      <c r="A127" s="1030"/>
      <c r="B127" s="730" t="s">
        <v>772</v>
      </c>
      <c r="C127" s="681"/>
      <c r="D127" s="681"/>
      <c r="E127" s="681"/>
      <c r="F127" s="681"/>
      <c r="G127" s="894"/>
      <c r="I127" s="1030"/>
      <c r="J127" s="730" t="s">
        <v>1505</v>
      </c>
      <c r="K127" s="681"/>
      <c r="L127" s="681"/>
      <c r="M127" s="681"/>
      <c r="N127" s="681"/>
      <c r="O127" s="894"/>
      <c r="Q127" s="1030"/>
      <c r="R127" s="730" t="s">
        <v>678</v>
      </c>
      <c r="S127" s="681"/>
      <c r="T127" s="681"/>
      <c r="U127" s="681"/>
      <c r="V127" s="681"/>
      <c r="W127" s="894"/>
      <c r="Y127" s="1203"/>
      <c r="Z127" s="730" t="s">
        <v>1732</v>
      </c>
      <c r="AA127" s="681"/>
      <c r="AB127" s="681"/>
      <c r="AC127" s="681"/>
      <c r="AD127" s="681"/>
      <c r="AE127" s="1174"/>
      <c r="AG127" s="915"/>
      <c r="AH127" s="895"/>
      <c r="AI127" s="895"/>
      <c r="AJ127" s="895"/>
      <c r="AK127" s="895"/>
      <c r="AL127" s="895"/>
      <c r="AM127" s="895"/>
    </row>
    <row r="128" spans="1:39" ht="22.5" customHeight="1" thickBot="1" x14ac:dyDescent="0.3">
      <c r="A128" s="1031"/>
      <c r="B128" s="985"/>
      <c r="C128" s="897"/>
      <c r="D128" s="897"/>
      <c r="E128" s="897"/>
      <c r="F128" s="897"/>
      <c r="G128" s="898"/>
      <c r="I128" s="1031"/>
      <c r="J128" s="985"/>
      <c r="K128" s="897"/>
      <c r="L128" s="897"/>
      <c r="M128" s="897"/>
      <c r="N128" s="897"/>
      <c r="O128" s="898"/>
      <c r="Q128" s="1031"/>
      <c r="R128" s="985"/>
      <c r="S128" s="897"/>
      <c r="T128" s="897"/>
      <c r="U128" s="897"/>
      <c r="V128" s="897"/>
      <c r="W128" s="898"/>
      <c r="Y128" s="1204"/>
      <c r="Z128" s="1175"/>
      <c r="AA128" s="1176"/>
      <c r="AB128" s="1176"/>
      <c r="AC128" s="1176"/>
      <c r="AD128" s="1176"/>
      <c r="AE128" s="1177"/>
      <c r="AG128" s="915"/>
      <c r="AH128" s="895"/>
      <c r="AI128" s="895"/>
      <c r="AJ128" s="895"/>
      <c r="AK128" s="895"/>
      <c r="AL128" s="895"/>
      <c r="AM128" s="895"/>
    </row>
    <row r="129" spans="1:38" ht="17.25" thickTop="1" thickBot="1" x14ac:dyDescent="0.3"/>
    <row r="130" spans="1:38" ht="23.65" customHeight="1" thickTop="1" x14ac:dyDescent="0.25">
      <c r="A130" s="1202" t="s">
        <v>1729</v>
      </c>
      <c r="B130" s="1147" t="s">
        <v>0</v>
      </c>
      <c r="C130" s="1148"/>
      <c r="D130" s="1157" t="s">
        <v>42</v>
      </c>
      <c r="E130" s="1158"/>
      <c r="F130" s="1158" t="s">
        <v>1</v>
      </c>
      <c r="G130" s="1173"/>
      <c r="I130" s="1180" t="s">
        <v>1594</v>
      </c>
      <c r="J130" s="1344" t="s">
        <v>0</v>
      </c>
      <c r="K130" s="1345"/>
      <c r="L130" s="974" t="s">
        <v>1497</v>
      </c>
      <c r="M130" s="975"/>
      <c r="N130" s="815" t="s">
        <v>1595</v>
      </c>
      <c r="O130" s="900"/>
      <c r="Q130" s="1180" t="s">
        <v>1596</v>
      </c>
      <c r="R130" s="644" t="s">
        <v>0</v>
      </c>
      <c r="S130" s="645"/>
      <c r="T130" s="815" t="s">
        <v>1497</v>
      </c>
      <c r="U130" s="816"/>
      <c r="V130" s="815" t="s">
        <v>1595</v>
      </c>
      <c r="W130" s="900"/>
      <c r="Y130" s="1170" t="s">
        <v>1734</v>
      </c>
      <c r="Z130" s="1149" t="s">
        <v>0</v>
      </c>
      <c r="AA130" s="1169"/>
      <c r="AB130" s="1149" t="s">
        <v>1</v>
      </c>
      <c r="AC130" s="1150"/>
      <c r="AD130" s="1151" t="s">
        <v>1</v>
      </c>
      <c r="AE130" s="1152"/>
      <c r="AI130" s="1"/>
      <c r="AJ130" s="1"/>
      <c r="AK130" s="1"/>
      <c r="AL130" s="1"/>
    </row>
    <row r="131" spans="1:38" ht="20.25" customHeight="1" x14ac:dyDescent="0.25">
      <c r="A131" s="1203"/>
      <c r="B131" s="626" t="s">
        <v>1559</v>
      </c>
      <c r="C131" s="627"/>
      <c r="D131" s="770">
        <v>240000</v>
      </c>
      <c r="E131" s="771"/>
      <c r="F131" s="630">
        <f>D131*(1-'SZORZÓ+FELTÉTELEK'!$A$1)</f>
        <v>240000</v>
      </c>
      <c r="G131" s="1023"/>
      <c r="I131" s="1181"/>
      <c r="J131" s="1183" t="s">
        <v>174</v>
      </c>
      <c r="K131" s="1184"/>
      <c r="L131" s="770">
        <v>118000</v>
      </c>
      <c r="M131" s="771"/>
      <c r="N131" s="770">
        <f>L131*(1-'SZORZÓ+FELTÉTELEK'!$A$1)</f>
        <v>118000</v>
      </c>
      <c r="O131" s="745"/>
      <c r="Q131" s="1181"/>
      <c r="R131" s="1183" t="s">
        <v>174</v>
      </c>
      <c r="S131" s="1184"/>
      <c r="T131" s="770">
        <v>142000</v>
      </c>
      <c r="U131" s="771"/>
      <c r="V131" s="770">
        <f>T131*(1-'SZORZÓ+FELTÉTELEK'!$A$1)</f>
        <v>142000</v>
      </c>
      <c r="W131" s="745"/>
      <c r="Y131" s="1171"/>
      <c r="Z131" s="1196" t="s">
        <v>956</v>
      </c>
      <c r="AA131" s="1197"/>
      <c r="AB131" s="1198">
        <v>193500</v>
      </c>
      <c r="AC131" s="1198"/>
      <c r="AD131" s="1155">
        <f>AB131*(1-'SZORZÓ+FELTÉTELEK'!$A$1)</f>
        <v>193500</v>
      </c>
      <c r="AE131" s="1156"/>
      <c r="AI131" s="1"/>
      <c r="AJ131" s="1"/>
      <c r="AK131" s="1"/>
      <c r="AL131" s="1"/>
    </row>
    <row r="132" spans="1:38" ht="20.25" customHeight="1" x14ac:dyDescent="0.25">
      <c r="A132" s="1203"/>
      <c r="B132" s="626" t="s">
        <v>1560</v>
      </c>
      <c r="C132" s="627"/>
      <c r="D132" s="727"/>
      <c r="E132" s="748"/>
      <c r="F132" s="1333" t="s">
        <v>1625</v>
      </c>
      <c r="G132" s="1334"/>
      <c r="I132" s="1181"/>
      <c r="J132" s="1183" t="s">
        <v>67</v>
      </c>
      <c r="K132" s="1184"/>
      <c r="L132" s="770">
        <v>162000</v>
      </c>
      <c r="M132" s="771"/>
      <c r="N132" s="770">
        <f>L132*(1-'SZORZÓ+FELTÉTELEK'!$A$1)</f>
        <v>162000</v>
      </c>
      <c r="O132" s="745"/>
      <c r="Q132" s="1181"/>
      <c r="R132" s="1183" t="s">
        <v>67</v>
      </c>
      <c r="S132" s="1184"/>
      <c r="T132" s="770">
        <v>196000</v>
      </c>
      <c r="U132" s="771"/>
      <c r="V132" s="770">
        <f>T132*(1-'SZORZÓ+FELTÉTELEK'!$A$1)</f>
        <v>196000</v>
      </c>
      <c r="W132" s="745"/>
      <c r="Y132" s="1171"/>
      <c r="Z132" s="1153" t="s">
        <v>957</v>
      </c>
      <c r="AA132" s="1154"/>
      <c r="AB132" s="1199">
        <v>185000</v>
      </c>
      <c r="AC132" s="1200"/>
      <c r="AD132" s="1155">
        <f>AB132*(1-'SZORZÓ+FELTÉTELEK'!$A$1)</f>
        <v>185000</v>
      </c>
      <c r="AE132" s="1156"/>
      <c r="AI132" s="1"/>
      <c r="AJ132" s="1"/>
      <c r="AK132" s="1"/>
      <c r="AL132" s="1"/>
    </row>
    <row r="133" spans="1:38" ht="20.25" customHeight="1" x14ac:dyDescent="0.25">
      <c r="A133" s="1203"/>
      <c r="B133" s="626" t="s">
        <v>1440</v>
      </c>
      <c r="C133" s="627"/>
      <c r="D133" s="727">
        <v>30000</v>
      </c>
      <c r="E133" s="748"/>
      <c r="F133" s="630">
        <f>D133*(1-'SZORZÓ+FELTÉTELEK'!$A$1)</f>
        <v>30000</v>
      </c>
      <c r="G133" s="1023"/>
      <c r="I133" s="1181"/>
      <c r="J133" s="1185"/>
      <c r="K133" s="1186"/>
      <c r="L133" s="1186"/>
      <c r="M133" s="1186"/>
      <c r="N133" s="1186"/>
      <c r="O133" s="1187"/>
      <c r="Q133" s="1181"/>
      <c r="R133" s="1185"/>
      <c r="S133" s="1186"/>
      <c r="T133" s="1186"/>
      <c r="U133" s="1186"/>
      <c r="V133" s="1186"/>
      <c r="W133" s="1187"/>
      <c r="Y133" s="1171"/>
      <c r="Z133" s="1095" t="s">
        <v>1923</v>
      </c>
      <c r="AA133" s="1096"/>
      <c r="AB133" s="1096"/>
      <c r="AC133" s="1096"/>
      <c r="AD133" s="1096"/>
      <c r="AE133" s="1097"/>
      <c r="AI133" s="1"/>
      <c r="AJ133" s="1"/>
      <c r="AK133" s="1"/>
      <c r="AL133" s="1"/>
    </row>
    <row r="134" spans="1:38" ht="20.25" customHeight="1" x14ac:dyDescent="0.25">
      <c r="A134" s="1203"/>
      <c r="B134" s="626"/>
      <c r="C134" s="1128"/>
      <c r="D134" s="1128"/>
      <c r="E134" s="1128"/>
      <c r="F134" s="1128"/>
      <c r="G134" s="1129"/>
      <c r="I134" s="1181"/>
      <c r="J134" s="1188"/>
      <c r="K134" s="1189"/>
      <c r="L134" s="1189"/>
      <c r="M134" s="1189"/>
      <c r="N134" s="1189"/>
      <c r="O134" s="1190"/>
      <c r="Q134" s="1181"/>
      <c r="R134" s="1188"/>
      <c r="S134" s="1189"/>
      <c r="T134" s="1189"/>
      <c r="U134" s="1189"/>
      <c r="V134" s="1189"/>
      <c r="W134" s="1190"/>
      <c r="Y134" s="1171"/>
      <c r="Z134" s="1098"/>
      <c r="AA134" s="1099"/>
      <c r="AB134" s="1099"/>
      <c r="AC134" s="1099"/>
      <c r="AD134" s="1099"/>
      <c r="AE134" s="1100"/>
      <c r="AI134" s="1"/>
      <c r="AJ134" s="1"/>
      <c r="AK134" s="1"/>
      <c r="AL134" s="1"/>
    </row>
    <row r="135" spans="1:38" ht="12.75" customHeight="1" x14ac:dyDescent="0.25">
      <c r="A135" s="1203"/>
      <c r="B135" s="26" t="s">
        <v>2</v>
      </c>
      <c r="C135" s="98" t="s">
        <v>1730</v>
      </c>
      <c r="D135" s="342"/>
      <c r="E135" s="343"/>
      <c r="F135" s="26" t="s">
        <v>3</v>
      </c>
      <c r="G135" s="380" t="s">
        <v>1537</v>
      </c>
      <c r="I135" s="1181"/>
      <c r="J135" s="26" t="s">
        <v>2</v>
      </c>
      <c r="K135" s="98" t="s">
        <v>1597</v>
      </c>
      <c r="L135" s="1217"/>
      <c r="M135" s="1218"/>
      <c r="N135" s="26" t="s">
        <v>3</v>
      </c>
      <c r="O135" s="339" t="s">
        <v>4</v>
      </c>
      <c r="Q135" s="1181"/>
      <c r="R135" s="26" t="s">
        <v>2</v>
      </c>
      <c r="S135" s="89" t="s">
        <v>1598</v>
      </c>
      <c r="T135" s="787"/>
      <c r="U135" s="1107"/>
      <c r="V135" s="88" t="s">
        <v>3</v>
      </c>
      <c r="W135" s="339" t="s">
        <v>4</v>
      </c>
      <c r="Y135" s="1171"/>
      <c r="Z135" s="462" t="s">
        <v>2</v>
      </c>
      <c r="AA135" s="463" t="s">
        <v>1735</v>
      </c>
      <c r="AB135" s="1101"/>
      <c r="AC135" s="1102"/>
      <c r="AD135" s="462" t="s">
        <v>3</v>
      </c>
      <c r="AE135" s="464" t="s">
        <v>4</v>
      </c>
      <c r="AI135" s="1"/>
      <c r="AJ135" s="1"/>
      <c r="AK135" s="1"/>
      <c r="AL135" s="1"/>
    </row>
    <row r="136" spans="1:38" ht="12.75" customHeight="1" x14ac:dyDescent="0.25">
      <c r="A136" s="1203"/>
      <c r="B136" s="26" t="s">
        <v>5</v>
      </c>
      <c r="C136" s="98" t="s">
        <v>619</v>
      </c>
      <c r="D136" s="344"/>
      <c r="E136" s="345"/>
      <c r="F136" s="26" t="s">
        <v>6</v>
      </c>
      <c r="G136" s="380" t="s">
        <v>1561</v>
      </c>
      <c r="I136" s="1181"/>
      <c r="J136" s="26" t="s">
        <v>5</v>
      </c>
      <c r="K136" s="98" t="s">
        <v>1599</v>
      </c>
      <c r="L136" s="1219"/>
      <c r="M136" s="1220"/>
      <c r="N136" s="26" t="s">
        <v>6</v>
      </c>
      <c r="O136" s="16" t="s">
        <v>650</v>
      </c>
      <c r="Q136" s="1181"/>
      <c r="R136" s="26" t="s">
        <v>5</v>
      </c>
      <c r="S136" s="89" t="s">
        <v>1043</v>
      </c>
      <c r="T136" s="790"/>
      <c r="U136" s="1108"/>
      <c r="V136" s="88" t="s">
        <v>6</v>
      </c>
      <c r="W136" s="72" t="s">
        <v>1600</v>
      </c>
      <c r="Y136" s="1171"/>
      <c r="Z136" s="462" t="s">
        <v>5</v>
      </c>
      <c r="AA136" s="463" t="s">
        <v>237</v>
      </c>
      <c r="AB136" s="1103"/>
      <c r="AC136" s="1104"/>
      <c r="AD136" s="462" t="s">
        <v>6</v>
      </c>
      <c r="AE136" s="465" t="s">
        <v>22</v>
      </c>
      <c r="AI136" s="1"/>
      <c r="AJ136" s="1"/>
      <c r="AK136" s="1"/>
      <c r="AL136" s="1"/>
    </row>
    <row r="137" spans="1:38" ht="12.75" customHeight="1" x14ac:dyDescent="0.25">
      <c r="A137" s="1203"/>
      <c r="B137" s="26" t="s">
        <v>7</v>
      </c>
      <c r="C137" s="98" t="s">
        <v>149</v>
      </c>
      <c r="D137" s="344"/>
      <c r="E137" s="345"/>
      <c r="F137" s="15" t="s">
        <v>8</v>
      </c>
      <c r="G137" s="380" t="s">
        <v>14</v>
      </c>
      <c r="I137" s="1181"/>
      <c r="J137" s="26" t="s">
        <v>7</v>
      </c>
      <c r="K137" s="98" t="s">
        <v>61</v>
      </c>
      <c r="L137" s="1219"/>
      <c r="M137" s="1220"/>
      <c r="N137" s="26" t="s">
        <v>8</v>
      </c>
      <c r="O137" s="16" t="s">
        <v>14</v>
      </c>
      <c r="Q137" s="1181"/>
      <c r="R137" s="26" t="s">
        <v>7</v>
      </c>
      <c r="S137" s="89" t="s">
        <v>61</v>
      </c>
      <c r="T137" s="790"/>
      <c r="U137" s="1108"/>
      <c r="V137" s="88" t="s">
        <v>8</v>
      </c>
      <c r="W137" s="72" t="s">
        <v>14</v>
      </c>
      <c r="Y137" s="1171"/>
      <c r="Z137" s="462" t="s">
        <v>7</v>
      </c>
      <c r="AA137" s="463" t="s">
        <v>13</v>
      </c>
      <c r="AB137" s="1103"/>
      <c r="AC137" s="1104"/>
      <c r="AD137" s="466" t="s">
        <v>8</v>
      </c>
      <c r="AE137" s="467" t="s">
        <v>14</v>
      </c>
      <c r="AI137" s="1"/>
      <c r="AJ137" s="1"/>
      <c r="AK137" s="1"/>
      <c r="AL137" s="1"/>
    </row>
    <row r="138" spans="1:38" ht="12.75" customHeight="1" x14ac:dyDescent="0.25">
      <c r="A138" s="1203"/>
      <c r="B138" s="26" t="s">
        <v>9</v>
      </c>
      <c r="C138" s="98" t="s">
        <v>16</v>
      </c>
      <c r="D138" s="344"/>
      <c r="E138" s="345"/>
      <c r="F138" s="15" t="s">
        <v>10</v>
      </c>
      <c r="G138" s="380" t="s">
        <v>20</v>
      </c>
      <c r="I138" s="1181"/>
      <c r="J138" s="26" t="s">
        <v>9</v>
      </c>
      <c r="K138" s="98" t="s">
        <v>12</v>
      </c>
      <c r="L138" s="1219"/>
      <c r="M138" s="1220"/>
      <c r="N138" s="40" t="s">
        <v>10</v>
      </c>
      <c r="O138" s="16" t="s">
        <v>32</v>
      </c>
      <c r="Q138" s="1181"/>
      <c r="R138" s="26" t="s">
        <v>9</v>
      </c>
      <c r="S138" s="89" t="s">
        <v>131</v>
      </c>
      <c r="T138" s="790"/>
      <c r="U138" s="1108"/>
      <c r="V138" s="1" t="s">
        <v>10</v>
      </c>
      <c r="W138" s="72" t="s">
        <v>32</v>
      </c>
      <c r="Y138" s="1171"/>
      <c r="Z138" s="462" t="s">
        <v>9</v>
      </c>
      <c r="AA138" s="463" t="s">
        <v>15</v>
      </c>
      <c r="AB138" s="1103"/>
      <c r="AC138" s="1104"/>
      <c r="AD138" s="466" t="s">
        <v>10</v>
      </c>
      <c r="AE138" s="467" t="s">
        <v>32</v>
      </c>
      <c r="AI138" s="1"/>
      <c r="AJ138" s="1"/>
      <c r="AK138" s="1"/>
      <c r="AL138" s="1"/>
    </row>
    <row r="139" spans="1:38" ht="12.75" customHeight="1" x14ac:dyDescent="0.25">
      <c r="A139" s="1203"/>
      <c r="B139" s="26" t="s">
        <v>11</v>
      </c>
      <c r="C139" s="98" t="s">
        <v>36</v>
      </c>
      <c r="D139" s="346"/>
      <c r="E139" s="347"/>
      <c r="F139" s="15"/>
      <c r="G139" s="381"/>
      <c r="I139" s="1181"/>
      <c r="J139" s="26" t="s">
        <v>11</v>
      </c>
      <c r="K139" s="98" t="s">
        <v>64</v>
      </c>
      <c r="L139" s="1221"/>
      <c r="M139" s="1222"/>
      <c r="N139" s="26"/>
      <c r="O139" s="16"/>
      <c r="Q139" s="1181"/>
      <c r="R139" s="26" t="s">
        <v>11</v>
      </c>
      <c r="S139" s="89" t="s">
        <v>64</v>
      </c>
      <c r="T139" s="1109"/>
      <c r="U139" s="960"/>
      <c r="V139" s="26"/>
      <c r="W139" s="72"/>
      <c r="Y139" s="1171"/>
      <c r="Z139" s="462" t="s">
        <v>11</v>
      </c>
      <c r="AA139" s="463" t="s">
        <v>91</v>
      </c>
      <c r="AB139" s="1105"/>
      <c r="AC139" s="1106"/>
      <c r="AD139" s="468" t="s">
        <v>759</v>
      </c>
      <c r="AE139" s="469">
        <v>1</v>
      </c>
      <c r="AI139" s="1"/>
      <c r="AJ139" s="1"/>
      <c r="AK139" s="1"/>
      <c r="AL139" s="1"/>
    </row>
    <row r="140" spans="1:38" ht="134.25" customHeight="1" x14ac:dyDescent="0.25">
      <c r="A140" s="1203"/>
      <c r="B140" s="730" t="s">
        <v>1731</v>
      </c>
      <c r="C140" s="681"/>
      <c r="D140" s="681"/>
      <c r="E140" s="681"/>
      <c r="F140" s="681"/>
      <c r="G140" s="1174"/>
      <c r="I140" s="1181"/>
      <c r="J140" s="730" t="s">
        <v>1601</v>
      </c>
      <c r="K140" s="681"/>
      <c r="L140" s="681"/>
      <c r="M140" s="681"/>
      <c r="N140" s="681"/>
      <c r="O140" s="682"/>
      <c r="Q140" s="1181"/>
      <c r="R140" s="730" t="s">
        <v>1602</v>
      </c>
      <c r="S140" s="681"/>
      <c r="T140" s="681"/>
      <c r="U140" s="681"/>
      <c r="V140" s="681"/>
      <c r="W140" s="682"/>
      <c r="Y140" s="1171"/>
      <c r="Z140" s="1083" t="s">
        <v>1736</v>
      </c>
      <c r="AA140" s="1084"/>
      <c r="AB140" s="1084"/>
      <c r="AC140" s="1084"/>
      <c r="AD140" s="1084"/>
      <c r="AE140" s="1085"/>
      <c r="AI140" s="1"/>
      <c r="AJ140" s="1"/>
      <c r="AK140" s="1"/>
      <c r="AL140" s="1"/>
    </row>
    <row r="141" spans="1:38" ht="23.65" customHeight="1" thickBot="1" x14ac:dyDescent="0.3">
      <c r="A141" s="1204"/>
      <c r="B141" s="1175"/>
      <c r="C141" s="1176"/>
      <c r="D141" s="1176"/>
      <c r="E141" s="1176"/>
      <c r="F141" s="1176"/>
      <c r="G141" s="1177"/>
      <c r="I141" s="1182"/>
      <c r="J141" s="827"/>
      <c r="K141" s="684"/>
      <c r="L141" s="684"/>
      <c r="M141" s="684"/>
      <c r="N141" s="684"/>
      <c r="O141" s="685"/>
      <c r="Q141" s="1182"/>
      <c r="R141" s="827"/>
      <c r="S141" s="684"/>
      <c r="T141" s="684"/>
      <c r="U141" s="684"/>
      <c r="V141" s="684"/>
      <c r="W141" s="685"/>
      <c r="Y141" s="1172"/>
      <c r="Z141" s="1086"/>
      <c r="AA141" s="1087"/>
      <c r="AB141" s="1087"/>
      <c r="AC141" s="1087"/>
      <c r="AD141" s="1087"/>
      <c r="AE141" s="1088"/>
      <c r="AI141" s="1"/>
      <c r="AJ141" s="1"/>
      <c r="AK141" s="1"/>
      <c r="AL141" s="1"/>
    </row>
    <row r="142" spans="1:38" ht="16.5" thickTop="1" x14ac:dyDescent="0.25"/>
    <row r="143" spans="1:38" ht="23.45" hidden="1" customHeight="1" x14ac:dyDescent="0.25">
      <c r="A143" s="1180"/>
      <c r="B143" s="1344"/>
      <c r="C143" s="1345"/>
      <c r="D143" s="974"/>
      <c r="E143" s="975"/>
      <c r="F143" s="815"/>
      <c r="G143" s="900"/>
      <c r="I143" s="1180"/>
      <c r="J143" s="644"/>
      <c r="K143" s="645"/>
      <c r="L143" s="815"/>
      <c r="M143" s="816"/>
      <c r="N143" s="815"/>
      <c r="O143" s="900"/>
      <c r="AI143" s="1"/>
      <c r="AJ143" s="1"/>
      <c r="AK143" s="1"/>
      <c r="AL143" s="1"/>
    </row>
    <row r="144" spans="1:38" ht="23.65" hidden="1" customHeight="1" x14ac:dyDescent="0.25">
      <c r="A144" s="1181"/>
      <c r="B144" s="1183"/>
      <c r="C144" s="1184"/>
      <c r="D144" s="770"/>
      <c r="E144" s="771"/>
      <c r="F144" s="770"/>
      <c r="G144" s="745"/>
      <c r="I144" s="1181"/>
      <c r="J144" s="1183"/>
      <c r="K144" s="1184"/>
      <c r="L144" s="770"/>
      <c r="M144" s="771"/>
      <c r="N144" s="770"/>
      <c r="O144" s="745"/>
      <c r="AI144" s="1"/>
      <c r="AJ144" s="1"/>
      <c r="AK144" s="1"/>
      <c r="AL144" s="1"/>
    </row>
    <row r="145" spans="1:38" ht="23.65" hidden="1" customHeight="1" x14ac:dyDescent="0.25">
      <c r="A145" s="1181"/>
      <c r="B145" s="1183"/>
      <c r="C145" s="1184"/>
      <c r="D145" s="770"/>
      <c r="E145" s="771"/>
      <c r="F145" s="770"/>
      <c r="G145" s="745"/>
      <c r="I145" s="1181"/>
      <c r="J145" s="1183"/>
      <c r="K145" s="1184"/>
      <c r="L145" s="770"/>
      <c r="M145" s="771"/>
      <c r="N145" s="770"/>
      <c r="O145" s="745"/>
      <c r="AI145" s="1"/>
      <c r="AJ145" s="1"/>
      <c r="AK145" s="1"/>
      <c r="AL145" s="1"/>
    </row>
    <row r="146" spans="1:38" ht="23.65" hidden="1" customHeight="1" x14ac:dyDescent="0.25">
      <c r="A146" s="1181"/>
      <c r="B146" s="1185"/>
      <c r="C146" s="1186"/>
      <c r="D146" s="1186"/>
      <c r="E146" s="1186"/>
      <c r="F146" s="1186"/>
      <c r="G146" s="1187"/>
      <c r="I146" s="1181"/>
      <c r="J146" s="1185"/>
      <c r="K146" s="1186"/>
      <c r="L146" s="1186"/>
      <c r="M146" s="1186"/>
      <c r="N146" s="1186"/>
      <c r="O146" s="1187"/>
      <c r="AI146" s="1"/>
      <c r="AJ146" s="1"/>
      <c r="AK146" s="1"/>
      <c r="AL146" s="1"/>
    </row>
    <row r="147" spans="1:38" ht="23.65" hidden="1" customHeight="1" x14ac:dyDescent="0.25">
      <c r="A147" s="1181"/>
      <c r="B147" s="1188"/>
      <c r="C147" s="1189"/>
      <c r="D147" s="1189"/>
      <c r="E147" s="1189"/>
      <c r="F147" s="1189"/>
      <c r="G147" s="1190"/>
      <c r="I147" s="1181"/>
      <c r="J147" s="1188"/>
      <c r="K147" s="1189"/>
      <c r="L147" s="1189"/>
      <c r="M147" s="1189"/>
      <c r="N147" s="1189"/>
      <c r="O147" s="1190"/>
      <c r="AI147" s="1"/>
      <c r="AJ147" s="1"/>
      <c r="AK147" s="1"/>
      <c r="AL147" s="1"/>
    </row>
    <row r="148" spans="1:38" ht="16.149999999999999" hidden="1" customHeight="1" x14ac:dyDescent="0.25">
      <c r="A148" s="1181"/>
      <c r="B148" s="26"/>
      <c r="C148" s="98"/>
      <c r="D148" s="1217"/>
      <c r="E148" s="1218"/>
      <c r="F148" s="26"/>
      <c r="G148" s="339"/>
      <c r="I148" s="1181"/>
      <c r="J148" s="26"/>
      <c r="K148" s="89"/>
      <c r="L148" s="787"/>
      <c r="M148" s="1107"/>
      <c r="N148" s="88"/>
      <c r="O148" s="339"/>
      <c r="AI148" s="1"/>
      <c r="AJ148" s="1"/>
      <c r="AK148" s="1"/>
      <c r="AL148" s="1"/>
    </row>
    <row r="149" spans="1:38" ht="15" hidden="1" customHeight="1" x14ac:dyDescent="0.25">
      <c r="A149" s="1181"/>
      <c r="B149" s="26"/>
      <c r="C149" s="98"/>
      <c r="D149" s="1219"/>
      <c r="E149" s="1220"/>
      <c r="F149" s="26"/>
      <c r="G149" s="16"/>
      <c r="I149" s="1181"/>
      <c r="J149" s="26"/>
      <c r="K149" s="89"/>
      <c r="L149" s="790"/>
      <c r="M149" s="1108"/>
      <c r="N149" s="88"/>
      <c r="O149" s="72"/>
      <c r="AI149" s="1"/>
      <c r="AJ149" s="1"/>
      <c r="AK149" s="1"/>
      <c r="AL149" s="1"/>
    </row>
    <row r="150" spans="1:38" ht="12" hidden="1" customHeight="1" x14ac:dyDescent="0.25">
      <c r="A150" s="1181"/>
      <c r="B150" s="26"/>
      <c r="C150" s="98"/>
      <c r="D150" s="1219"/>
      <c r="E150" s="1220"/>
      <c r="F150" s="26"/>
      <c r="G150" s="16"/>
      <c r="I150" s="1181"/>
      <c r="J150" s="26"/>
      <c r="K150" s="89"/>
      <c r="L150" s="790"/>
      <c r="M150" s="1108"/>
      <c r="N150" s="88"/>
      <c r="O150" s="72"/>
      <c r="AI150" s="1"/>
      <c r="AJ150" s="1"/>
      <c r="AK150" s="1"/>
      <c r="AL150" s="1"/>
    </row>
    <row r="151" spans="1:38" ht="16.899999999999999" hidden="1" customHeight="1" x14ac:dyDescent="0.25">
      <c r="A151" s="1181"/>
      <c r="B151" s="26"/>
      <c r="C151" s="98"/>
      <c r="D151" s="1219"/>
      <c r="E151" s="1220"/>
      <c r="F151" s="40"/>
      <c r="G151" s="16"/>
      <c r="I151" s="1181"/>
      <c r="J151" s="26"/>
      <c r="K151" s="89"/>
      <c r="L151" s="790"/>
      <c r="M151" s="1108"/>
      <c r="O151" s="72"/>
      <c r="AI151" s="1"/>
      <c r="AJ151" s="1"/>
      <c r="AK151" s="1"/>
      <c r="AL151" s="1"/>
    </row>
    <row r="152" spans="1:38" ht="10.9" hidden="1" customHeight="1" x14ac:dyDescent="0.25">
      <c r="A152" s="1181"/>
      <c r="B152" s="26"/>
      <c r="C152" s="98"/>
      <c r="D152" s="1221"/>
      <c r="E152" s="1222"/>
      <c r="F152" s="26"/>
      <c r="G152" s="16"/>
      <c r="I152" s="1181"/>
      <c r="J152" s="26"/>
      <c r="K152" s="89"/>
      <c r="L152" s="1109"/>
      <c r="M152" s="960"/>
      <c r="N152" s="26"/>
      <c r="O152" s="72"/>
      <c r="AI152" s="1"/>
      <c r="AJ152" s="1"/>
      <c r="AK152" s="1"/>
      <c r="AL152" s="1"/>
    </row>
    <row r="153" spans="1:38" ht="134.25" hidden="1" customHeight="1" x14ac:dyDescent="0.25">
      <c r="A153" s="1181"/>
      <c r="B153" s="730"/>
      <c r="C153" s="681"/>
      <c r="D153" s="681"/>
      <c r="E153" s="681"/>
      <c r="F153" s="681"/>
      <c r="G153" s="682"/>
      <c r="I153" s="1181"/>
      <c r="J153" s="730"/>
      <c r="K153" s="681"/>
      <c r="L153" s="681"/>
      <c r="M153" s="681"/>
      <c r="N153" s="681"/>
      <c r="O153" s="682"/>
      <c r="AI153" s="1"/>
      <c r="AJ153" s="1"/>
      <c r="AK153" s="1"/>
      <c r="AL153" s="1"/>
    </row>
    <row r="154" spans="1:38" ht="23.85" hidden="1" customHeight="1" thickBot="1" x14ac:dyDescent="0.3">
      <c r="A154" s="1182"/>
      <c r="B154" s="827"/>
      <c r="C154" s="684"/>
      <c r="D154" s="684"/>
      <c r="E154" s="684"/>
      <c r="F154" s="684"/>
      <c r="G154" s="685"/>
      <c r="I154" s="1182"/>
      <c r="J154" s="827"/>
      <c r="K154" s="684"/>
      <c r="L154" s="684"/>
      <c r="M154" s="684"/>
      <c r="N154" s="684"/>
      <c r="O154" s="685"/>
      <c r="AI154" s="1"/>
      <c r="AJ154" s="1"/>
      <c r="AK154" s="1"/>
      <c r="AL154" s="1"/>
    </row>
    <row r="155" spans="1:38" hidden="1" x14ac:dyDescent="0.25"/>
    <row r="156" spans="1:38" ht="23.65" hidden="1" customHeight="1" thickTop="1" x14ac:dyDescent="0.25">
      <c r="A156" s="670"/>
      <c r="B156" s="623"/>
      <c r="C156" s="624"/>
      <c r="D156" s="623"/>
      <c r="E156" s="624"/>
      <c r="F156" s="623"/>
      <c r="G156" s="847"/>
      <c r="I156" s="670"/>
      <c r="J156" s="623"/>
      <c r="K156" s="624"/>
      <c r="L156" s="623"/>
      <c r="M156" s="624"/>
      <c r="N156" s="623"/>
      <c r="O156" s="847"/>
      <c r="Q156" s="1180"/>
      <c r="R156" s="815"/>
      <c r="S156" s="816"/>
      <c r="T156" s="815"/>
      <c r="U156" s="816"/>
      <c r="V156" s="815"/>
      <c r="W156" s="900"/>
      <c r="AA156" s="1"/>
      <c r="AB156" s="1"/>
      <c r="AC156" s="1"/>
      <c r="AD156" s="1"/>
      <c r="AI156" s="1"/>
      <c r="AJ156" s="1"/>
      <c r="AK156" s="1"/>
      <c r="AL156" s="1"/>
    </row>
    <row r="157" spans="1:38" ht="20.25" hidden="1" customHeight="1" x14ac:dyDescent="0.25">
      <c r="A157" s="672"/>
      <c r="B157" s="529"/>
      <c r="C157" s="530"/>
      <c r="D157" s="727"/>
      <c r="E157" s="630"/>
      <c r="F157" s="727"/>
      <c r="G157" s="878"/>
      <c r="I157" s="672"/>
      <c r="J157" s="529"/>
      <c r="K157" s="530"/>
      <c r="L157" s="727"/>
      <c r="M157" s="630"/>
      <c r="N157" s="727"/>
      <c r="O157" s="878"/>
      <c r="Q157" s="1181"/>
      <c r="R157" s="626"/>
      <c r="S157" s="627"/>
      <c r="T157" s="727"/>
      <c r="U157" s="630"/>
      <c r="V157" s="727"/>
      <c r="W157" s="851"/>
      <c r="AA157" s="1"/>
      <c r="AB157" s="1"/>
      <c r="AC157" s="1"/>
      <c r="AD157" s="1"/>
      <c r="AI157" s="1"/>
      <c r="AJ157" s="1"/>
      <c r="AK157" s="1"/>
      <c r="AL157" s="1"/>
    </row>
    <row r="158" spans="1:38" ht="20.25" hidden="1" customHeight="1" x14ac:dyDescent="0.25">
      <c r="A158" s="672"/>
      <c r="B158" s="529"/>
      <c r="C158" s="530"/>
      <c r="D158" s="727"/>
      <c r="E158" s="630"/>
      <c r="F158" s="727"/>
      <c r="G158" s="878"/>
      <c r="I158" s="672"/>
      <c r="J158" s="529"/>
      <c r="K158" s="530"/>
      <c r="L158" s="727"/>
      <c r="M158" s="630"/>
      <c r="N158" s="727"/>
      <c r="O158" s="878"/>
      <c r="Q158" s="1181"/>
      <c r="R158" s="626"/>
      <c r="S158" s="627"/>
      <c r="T158" s="770"/>
      <c r="U158" s="744"/>
      <c r="V158" s="744"/>
      <c r="W158" s="745"/>
      <c r="AA158" s="1"/>
      <c r="AB158" s="1"/>
      <c r="AC158" s="1"/>
      <c r="AD158" s="1"/>
      <c r="AI158" s="1"/>
      <c r="AJ158" s="1"/>
      <c r="AK158" s="1"/>
      <c r="AL158" s="1"/>
    </row>
    <row r="159" spans="1:38" ht="20.25" hidden="1" customHeight="1" x14ac:dyDescent="0.25">
      <c r="A159" s="672"/>
      <c r="B159" s="529"/>
      <c r="C159" s="530"/>
      <c r="D159" s="727"/>
      <c r="E159" s="630"/>
      <c r="F159" s="727"/>
      <c r="G159" s="878"/>
      <c r="I159" s="672"/>
      <c r="J159" s="529"/>
      <c r="K159" s="530"/>
      <c r="L159" s="727"/>
      <c r="M159" s="630"/>
      <c r="N159" s="727"/>
      <c r="O159" s="878"/>
      <c r="Q159" s="1181"/>
      <c r="R159" s="626"/>
      <c r="S159" s="627"/>
      <c r="T159" s="770"/>
      <c r="U159" s="744"/>
      <c r="V159" s="744"/>
      <c r="W159" s="745"/>
      <c r="AA159" s="1"/>
      <c r="AB159" s="1"/>
      <c r="AC159" s="1"/>
      <c r="AD159" s="1"/>
      <c r="AI159" s="1"/>
      <c r="AJ159" s="1"/>
      <c r="AK159" s="1"/>
      <c r="AL159" s="1"/>
    </row>
    <row r="160" spans="1:38" ht="20.25" hidden="1" customHeight="1" x14ac:dyDescent="0.25">
      <c r="A160" s="672"/>
      <c r="B160" s="1118"/>
      <c r="C160" s="1119"/>
      <c r="D160" s="1119"/>
      <c r="E160" s="1119"/>
      <c r="F160" s="1119"/>
      <c r="G160" s="1120"/>
      <c r="I160" s="672"/>
      <c r="J160" s="1118"/>
      <c r="K160" s="1119"/>
      <c r="L160" s="1119"/>
      <c r="M160" s="1119"/>
      <c r="N160" s="1119"/>
      <c r="O160" s="1120"/>
      <c r="Q160" s="1181"/>
      <c r="R160" s="26"/>
      <c r="S160" s="98"/>
      <c r="T160" s="1275"/>
      <c r="U160" s="1276"/>
      <c r="V160" s="26"/>
      <c r="W160" s="16"/>
      <c r="AA160" s="1"/>
      <c r="AB160" s="1"/>
      <c r="AC160" s="1"/>
      <c r="AD160" s="1"/>
      <c r="AI160" s="1"/>
      <c r="AJ160" s="1"/>
      <c r="AK160" s="1"/>
      <c r="AL160" s="1"/>
    </row>
    <row r="161" spans="1:38" ht="12.75" hidden="1" customHeight="1" x14ac:dyDescent="0.25">
      <c r="A161" s="672"/>
      <c r="B161" s="88"/>
      <c r="C161" s="89"/>
      <c r="D161" s="654"/>
      <c r="E161" s="655"/>
      <c r="F161" s="88"/>
      <c r="G161" s="112"/>
      <c r="I161" s="672"/>
      <c r="J161" s="88"/>
      <c r="K161" s="89"/>
      <c r="L161" s="654"/>
      <c r="M161" s="655"/>
      <c r="N161" s="88"/>
      <c r="O161" s="112"/>
      <c r="Q161" s="1181"/>
      <c r="R161" s="26"/>
      <c r="S161" s="98"/>
      <c r="T161" s="1277"/>
      <c r="U161" s="1278"/>
      <c r="V161" s="26"/>
      <c r="W161" s="16"/>
      <c r="AA161" s="1"/>
      <c r="AB161" s="1"/>
      <c r="AC161" s="1"/>
      <c r="AD161" s="1"/>
      <c r="AI161" s="1"/>
      <c r="AJ161" s="1"/>
      <c r="AK161" s="1"/>
      <c r="AL161" s="1"/>
    </row>
    <row r="162" spans="1:38" ht="12.75" hidden="1" customHeight="1" x14ac:dyDescent="0.25">
      <c r="A162" s="672"/>
      <c r="B162" s="88"/>
      <c r="C162" s="89"/>
      <c r="D162" s="656"/>
      <c r="E162" s="657"/>
      <c r="F162" s="88"/>
      <c r="G162" s="110"/>
      <c r="I162" s="672"/>
      <c r="J162" s="88"/>
      <c r="K162" s="89"/>
      <c r="L162" s="656"/>
      <c r="M162" s="657"/>
      <c r="N162" s="88"/>
      <c r="O162" s="110"/>
      <c r="Q162" s="1181"/>
      <c r="R162" s="26"/>
      <c r="S162" s="98"/>
      <c r="T162" s="1277"/>
      <c r="U162" s="1278"/>
      <c r="V162" s="15"/>
      <c r="W162" s="16"/>
      <c r="AA162" s="1"/>
      <c r="AB162" s="1"/>
      <c r="AC162" s="1"/>
      <c r="AD162" s="1"/>
      <c r="AI162" s="1"/>
      <c r="AJ162" s="1"/>
      <c r="AK162" s="1"/>
      <c r="AL162" s="1"/>
    </row>
    <row r="163" spans="1:38" ht="12.75" hidden="1" customHeight="1" x14ac:dyDescent="0.25">
      <c r="A163" s="672"/>
      <c r="B163" s="88"/>
      <c r="C163" s="89"/>
      <c r="D163" s="656"/>
      <c r="E163" s="657"/>
      <c r="F163" s="90"/>
      <c r="G163" s="110"/>
      <c r="I163" s="672"/>
      <c r="J163" s="88"/>
      <c r="K163" s="89"/>
      <c r="L163" s="656"/>
      <c r="M163" s="657"/>
      <c r="N163" s="90"/>
      <c r="O163" s="110"/>
      <c r="Q163" s="1181"/>
      <c r="R163" s="26"/>
      <c r="S163" s="98"/>
      <c r="T163" s="1277"/>
      <c r="U163" s="1278"/>
      <c r="V163" s="15"/>
      <c r="W163" s="16"/>
      <c r="AA163" s="1"/>
      <c r="AB163" s="1"/>
      <c r="AC163" s="1"/>
      <c r="AD163" s="1"/>
      <c r="AI163" s="1"/>
      <c r="AJ163" s="1"/>
      <c r="AK163" s="1"/>
      <c r="AL163" s="1"/>
    </row>
    <row r="164" spans="1:38" ht="12.75" hidden="1" customHeight="1" x14ac:dyDescent="0.25">
      <c r="A164" s="672"/>
      <c r="B164" s="88"/>
      <c r="C164" s="89"/>
      <c r="D164" s="656"/>
      <c r="E164" s="657"/>
      <c r="F164" s="90"/>
      <c r="G164" s="110"/>
      <c r="I164" s="672"/>
      <c r="J164" s="88"/>
      <c r="K164" s="89"/>
      <c r="L164" s="656"/>
      <c r="M164" s="657"/>
      <c r="N164" s="90"/>
      <c r="O164" s="110"/>
      <c r="Q164" s="1181"/>
      <c r="R164" s="26"/>
      <c r="S164" s="98"/>
      <c r="T164" s="1279"/>
      <c r="U164" s="1280"/>
      <c r="V164" s="15"/>
      <c r="W164" s="330"/>
      <c r="AA164" s="1"/>
      <c r="AB164" s="1"/>
      <c r="AC164" s="1"/>
      <c r="AD164" s="1"/>
      <c r="AI164" s="1"/>
      <c r="AJ164" s="1"/>
      <c r="AK164" s="1"/>
      <c r="AL164" s="1"/>
    </row>
    <row r="165" spans="1:38" ht="12.75" hidden="1" customHeight="1" x14ac:dyDescent="0.25">
      <c r="A165" s="672"/>
      <c r="B165" s="88"/>
      <c r="C165" s="89"/>
      <c r="D165" s="658"/>
      <c r="E165" s="659"/>
      <c r="F165" s="90"/>
      <c r="G165" s="110"/>
      <c r="I165" s="672"/>
      <c r="J165" s="88"/>
      <c r="K165" s="89"/>
      <c r="L165" s="658"/>
      <c r="M165" s="659"/>
      <c r="N165" s="90"/>
      <c r="O165" s="110"/>
      <c r="Q165" s="1181"/>
      <c r="R165" s="818"/>
      <c r="S165" s="818"/>
      <c r="T165" s="818"/>
      <c r="U165" s="818"/>
      <c r="V165" s="818"/>
      <c r="W165" s="829"/>
      <c r="AA165" s="1"/>
      <c r="AB165" s="1"/>
      <c r="AC165" s="1"/>
      <c r="AD165" s="1"/>
      <c r="AI165" s="1"/>
      <c r="AJ165" s="1"/>
      <c r="AK165" s="1"/>
      <c r="AL165" s="1"/>
    </row>
    <row r="166" spans="1:38" ht="134.25" hidden="1" customHeight="1" x14ac:dyDescent="0.25">
      <c r="A166" s="672"/>
      <c r="B166" s="730"/>
      <c r="C166" s="681"/>
      <c r="D166" s="681"/>
      <c r="E166" s="681"/>
      <c r="F166" s="681"/>
      <c r="G166" s="894"/>
      <c r="I166" s="672"/>
      <c r="J166" s="730"/>
      <c r="K166" s="681"/>
      <c r="L166" s="681"/>
      <c r="M166" s="681"/>
      <c r="N166" s="681"/>
      <c r="O166" s="894"/>
      <c r="Q166" s="1181"/>
      <c r="R166" s="831"/>
      <c r="S166" s="831"/>
      <c r="T166" s="831"/>
      <c r="U166" s="831"/>
      <c r="V166" s="831"/>
      <c r="W166" s="832"/>
      <c r="AA166" s="1"/>
      <c r="AB166" s="1"/>
      <c r="AC166" s="1"/>
      <c r="AD166" s="1"/>
      <c r="AI166" s="1"/>
      <c r="AJ166" s="1"/>
      <c r="AK166" s="1"/>
      <c r="AL166" s="1"/>
    </row>
    <row r="167" spans="1:38" ht="23.65" hidden="1" customHeight="1" thickBot="1" x14ac:dyDescent="0.3">
      <c r="A167" s="673"/>
      <c r="B167" s="985"/>
      <c r="C167" s="897"/>
      <c r="D167" s="897"/>
      <c r="E167" s="897"/>
      <c r="F167" s="897"/>
      <c r="G167" s="898"/>
      <c r="I167" s="673"/>
      <c r="J167" s="985"/>
      <c r="K167" s="897"/>
      <c r="L167" s="897"/>
      <c r="M167" s="897"/>
      <c r="N167" s="897"/>
      <c r="O167" s="898"/>
      <c r="Q167" s="1182"/>
      <c r="R167" s="834"/>
      <c r="S167" s="834"/>
      <c r="T167" s="834"/>
      <c r="U167" s="834"/>
      <c r="V167" s="834"/>
      <c r="W167" s="835"/>
      <c r="AA167" s="1"/>
      <c r="AB167" s="1"/>
      <c r="AC167" s="1"/>
      <c r="AD167" s="1"/>
      <c r="AI167" s="1"/>
      <c r="AJ167" s="1"/>
      <c r="AK167" s="1"/>
      <c r="AL167" s="1"/>
    </row>
    <row r="168" spans="1:38" ht="15.75" hidden="1" customHeight="1" thickTop="1" thickBot="1" x14ac:dyDescent="0.3"/>
    <row r="169" spans="1:38" ht="23.45" hidden="1" customHeight="1" x14ac:dyDescent="0.25">
      <c r="A169" s="1180"/>
      <c r="B169" s="815"/>
      <c r="C169" s="816"/>
      <c r="D169" s="815"/>
      <c r="E169" s="816"/>
      <c r="F169" s="815"/>
      <c r="G169" s="900"/>
      <c r="I169" s="1180"/>
      <c r="J169" s="815"/>
      <c r="K169" s="816"/>
      <c r="L169" s="815"/>
      <c r="M169" s="816"/>
      <c r="N169" s="815"/>
      <c r="O169" s="900"/>
      <c r="AI169" s="1"/>
      <c r="AJ169" s="1"/>
      <c r="AK169" s="1"/>
      <c r="AL169" s="1"/>
    </row>
    <row r="170" spans="1:38" ht="23.65" hidden="1" customHeight="1" x14ac:dyDescent="0.25">
      <c r="A170" s="1181"/>
      <c r="B170" s="1183"/>
      <c r="C170" s="1184"/>
      <c r="D170" s="770"/>
      <c r="E170" s="771"/>
      <c r="F170" s="727"/>
      <c r="G170" s="851"/>
      <c r="I170" s="1181"/>
      <c r="J170" s="1183"/>
      <c r="K170" s="1184"/>
      <c r="L170" s="770"/>
      <c r="M170" s="771"/>
      <c r="N170" s="770"/>
      <c r="O170" s="745"/>
      <c r="AI170" s="1"/>
      <c r="AJ170" s="1"/>
      <c r="AK170" s="1"/>
      <c r="AL170" s="1"/>
    </row>
    <row r="171" spans="1:38" ht="23.65" hidden="1" customHeight="1" x14ac:dyDescent="0.25">
      <c r="A171" s="1181"/>
      <c r="B171" s="1183"/>
      <c r="C171" s="1184"/>
      <c r="D171" s="770"/>
      <c r="E171" s="771"/>
      <c r="F171" s="727"/>
      <c r="G171" s="851"/>
      <c r="I171" s="1181"/>
      <c r="J171" s="1183"/>
      <c r="K171" s="1184"/>
      <c r="L171" s="770"/>
      <c r="M171" s="771"/>
      <c r="N171" s="770"/>
      <c r="O171" s="745"/>
      <c r="AI171" s="1"/>
      <c r="AJ171" s="1"/>
      <c r="AK171" s="1"/>
      <c r="AL171" s="1"/>
    </row>
    <row r="172" spans="1:38" ht="23.65" hidden="1" customHeight="1" x14ac:dyDescent="0.25">
      <c r="A172" s="1181"/>
      <c r="B172" s="1185"/>
      <c r="C172" s="1186"/>
      <c r="D172" s="1186"/>
      <c r="E172" s="1186"/>
      <c r="F172" s="1186"/>
      <c r="G172" s="1187"/>
      <c r="I172" s="1181"/>
      <c r="J172" s="1185"/>
      <c r="K172" s="1186"/>
      <c r="L172" s="1186"/>
      <c r="M172" s="1186"/>
      <c r="N172" s="1186"/>
      <c r="O172" s="1187"/>
      <c r="AI172" s="1"/>
      <c r="AJ172" s="1"/>
      <c r="AK172" s="1"/>
      <c r="AL172" s="1"/>
    </row>
    <row r="173" spans="1:38" ht="23.65" hidden="1" customHeight="1" x14ac:dyDescent="0.25">
      <c r="A173" s="1181"/>
      <c r="B173" s="1188"/>
      <c r="C173" s="1189"/>
      <c r="D173" s="1189"/>
      <c r="E173" s="1189"/>
      <c r="F173" s="1189"/>
      <c r="G173" s="1190"/>
      <c r="I173" s="1181"/>
      <c r="J173" s="1188"/>
      <c r="K173" s="1189"/>
      <c r="L173" s="1189"/>
      <c r="M173" s="1189"/>
      <c r="N173" s="1189"/>
      <c r="O173" s="1190"/>
      <c r="AI173" s="1"/>
      <c r="AJ173" s="1"/>
      <c r="AK173" s="1"/>
      <c r="AL173" s="1"/>
    </row>
    <row r="174" spans="1:38" ht="16.149999999999999" hidden="1" customHeight="1" x14ac:dyDescent="0.25">
      <c r="A174" s="1181"/>
      <c r="B174" s="40"/>
      <c r="C174" s="98"/>
      <c r="D174" s="1217"/>
      <c r="E174" s="1218"/>
      <c r="F174" s="26"/>
      <c r="G174" s="339"/>
      <c r="I174" s="1181"/>
      <c r="K174" s="89"/>
      <c r="L174" s="787"/>
      <c r="M174" s="1107"/>
      <c r="N174" s="88"/>
      <c r="O174" s="339"/>
      <c r="AI174" s="1"/>
      <c r="AJ174" s="1"/>
      <c r="AK174" s="1"/>
      <c r="AL174" s="1"/>
    </row>
    <row r="175" spans="1:38" ht="15" hidden="1" customHeight="1" x14ac:dyDescent="0.25">
      <c r="A175" s="1181"/>
      <c r="B175" s="40"/>
      <c r="C175" s="98"/>
      <c r="D175" s="1219"/>
      <c r="E175" s="1220"/>
      <c r="F175" s="26"/>
      <c r="G175" s="16"/>
      <c r="I175" s="1181"/>
      <c r="K175" s="89"/>
      <c r="L175" s="790"/>
      <c r="M175" s="1108"/>
      <c r="N175" s="88"/>
      <c r="O175" s="72"/>
      <c r="AI175" s="1"/>
      <c r="AJ175" s="1"/>
      <c r="AK175" s="1"/>
      <c r="AL175" s="1"/>
    </row>
    <row r="176" spans="1:38" ht="12" hidden="1" customHeight="1" x14ac:dyDescent="0.25">
      <c r="A176" s="1181"/>
      <c r="B176" s="40"/>
      <c r="C176" s="98"/>
      <c r="D176" s="1219"/>
      <c r="E176" s="1220"/>
      <c r="F176" s="26"/>
      <c r="G176" s="16"/>
      <c r="I176" s="1181"/>
      <c r="K176" s="89"/>
      <c r="L176" s="790"/>
      <c r="M176" s="1108"/>
      <c r="N176" s="88"/>
      <c r="O176" s="72"/>
      <c r="AI176" s="1"/>
      <c r="AJ176" s="1"/>
      <c r="AK176" s="1"/>
      <c r="AL176" s="1"/>
    </row>
    <row r="177" spans="1:39" ht="16.899999999999999" hidden="1" customHeight="1" x14ac:dyDescent="0.25">
      <c r="A177" s="1181"/>
      <c r="B177" s="40"/>
      <c r="C177" s="98"/>
      <c r="D177" s="1219"/>
      <c r="E177" s="1220"/>
      <c r="F177" s="40"/>
      <c r="G177" s="16"/>
      <c r="I177" s="1181"/>
      <c r="K177" s="89"/>
      <c r="L177" s="790"/>
      <c r="M177" s="1108"/>
      <c r="O177" s="72"/>
      <c r="AI177" s="1"/>
      <c r="AJ177" s="1"/>
      <c r="AK177" s="1"/>
      <c r="AL177" s="1"/>
    </row>
    <row r="178" spans="1:39" ht="10.9" hidden="1" customHeight="1" x14ac:dyDescent="0.25">
      <c r="A178" s="1181"/>
      <c r="B178" s="40"/>
      <c r="C178" s="98"/>
      <c r="D178" s="1221"/>
      <c r="E178" s="1222"/>
      <c r="F178" s="26"/>
      <c r="G178" s="16"/>
      <c r="I178" s="1181"/>
      <c r="K178" s="89"/>
      <c r="L178" s="1109"/>
      <c r="M178" s="960"/>
      <c r="N178" s="26"/>
      <c r="O178" s="72"/>
      <c r="AI178" s="1"/>
      <c r="AJ178" s="1"/>
      <c r="AK178" s="1"/>
      <c r="AL178" s="1"/>
    </row>
    <row r="179" spans="1:39" ht="23.45" hidden="1" customHeight="1" x14ac:dyDescent="0.25">
      <c r="A179" s="1181"/>
      <c r="B179" s="681"/>
      <c r="C179" s="681"/>
      <c r="D179" s="681"/>
      <c r="E179" s="681"/>
      <c r="F179" s="681"/>
      <c r="G179" s="682"/>
      <c r="I179" s="1181"/>
      <c r="J179" s="681"/>
      <c r="K179" s="681"/>
      <c r="L179" s="681"/>
      <c r="M179" s="681"/>
      <c r="N179" s="681"/>
      <c r="O179" s="682"/>
      <c r="AI179" s="1"/>
      <c r="AJ179" s="1"/>
      <c r="AK179" s="1"/>
      <c r="AL179" s="1"/>
    </row>
    <row r="180" spans="1:39" ht="23.45" hidden="1" customHeight="1" x14ac:dyDescent="0.25">
      <c r="A180" s="1181"/>
      <c r="B180" s="895"/>
      <c r="C180" s="895"/>
      <c r="D180" s="895"/>
      <c r="E180" s="895"/>
      <c r="F180" s="895"/>
      <c r="G180" s="1052"/>
      <c r="I180" s="1181"/>
      <c r="J180" s="895"/>
      <c r="K180" s="895"/>
      <c r="L180" s="895"/>
      <c r="M180" s="895"/>
      <c r="N180" s="895"/>
      <c r="O180" s="1052"/>
      <c r="AI180" s="1"/>
      <c r="AJ180" s="1"/>
      <c r="AK180" s="1"/>
      <c r="AL180" s="1"/>
    </row>
    <row r="181" spans="1:39" ht="23.65" hidden="1" customHeight="1" x14ac:dyDescent="0.25">
      <c r="A181" s="1181"/>
      <c r="B181" s="895"/>
      <c r="C181" s="895"/>
      <c r="D181" s="895"/>
      <c r="E181" s="895"/>
      <c r="F181" s="895"/>
      <c r="G181" s="1052"/>
      <c r="I181" s="1181"/>
      <c r="J181" s="895"/>
      <c r="K181" s="895"/>
      <c r="L181" s="895"/>
      <c r="M181" s="895"/>
      <c r="N181" s="895"/>
      <c r="O181" s="1052"/>
      <c r="AI181" s="1"/>
      <c r="AJ181" s="1"/>
      <c r="AK181" s="1"/>
      <c r="AL181" s="1"/>
    </row>
    <row r="182" spans="1:39" ht="76.900000000000006" hidden="1" customHeight="1" thickBot="1" x14ac:dyDescent="0.3">
      <c r="A182" s="1182"/>
      <c r="B182" s="684"/>
      <c r="C182" s="684"/>
      <c r="D182" s="684"/>
      <c r="E182" s="684"/>
      <c r="F182" s="684"/>
      <c r="G182" s="685"/>
      <c r="I182" s="1182"/>
      <c r="J182" s="684"/>
      <c r="K182" s="684"/>
      <c r="L182" s="684"/>
      <c r="M182" s="684"/>
      <c r="N182" s="684"/>
      <c r="O182" s="685"/>
      <c r="AI182" s="1"/>
      <c r="AJ182" s="1"/>
      <c r="AK182" s="1"/>
      <c r="AL182" s="1"/>
    </row>
    <row r="183" spans="1:39" ht="16.149999999999999" hidden="1" customHeight="1" x14ac:dyDescent="0.25">
      <c r="A183" s="41"/>
      <c r="B183" s="29"/>
      <c r="C183" s="29"/>
      <c r="D183" s="29"/>
      <c r="E183" s="29"/>
      <c r="F183" s="29"/>
      <c r="G183" s="29"/>
      <c r="I183" s="31"/>
      <c r="J183" s="29"/>
      <c r="K183" s="29"/>
      <c r="L183" s="29"/>
      <c r="M183" s="29"/>
      <c r="N183" s="29"/>
      <c r="O183" s="29"/>
      <c r="Q183" s="8"/>
      <c r="R183" s="29"/>
      <c r="S183" s="29"/>
      <c r="T183" s="29"/>
      <c r="U183" s="29"/>
      <c r="V183" s="29"/>
      <c r="W183" s="29"/>
      <c r="Y183" s="8"/>
      <c r="Z183" s="29"/>
      <c r="AA183" s="29"/>
      <c r="AB183" s="29"/>
      <c r="AC183" s="29"/>
      <c r="AD183" s="29"/>
      <c r="AE183" s="29"/>
      <c r="AG183" s="8"/>
      <c r="AH183" s="29"/>
      <c r="AI183" s="29"/>
      <c r="AJ183" s="29"/>
      <c r="AK183" s="29"/>
      <c r="AL183" s="29"/>
      <c r="AM183" s="29"/>
    </row>
    <row r="184" spans="1:39" ht="23.45" hidden="1" customHeight="1" x14ac:dyDescent="0.25">
      <c r="A184" s="941" t="s">
        <v>1539</v>
      </c>
      <c r="B184" s="941"/>
      <c r="C184" s="941"/>
      <c r="D184" s="941"/>
      <c r="E184" s="941"/>
      <c r="F184" s="941"/>
      <c r="G184" s="941"/>
      <c r="H184" s="941"/>
      <c r="I184" s="941"/>
      <c r="J184" s="941"/>
      <c r="K184" s="941"/>
      <c r="L184" s="941"/>
      <c r="M184" s="941"/>
      <c r="N184" s="941"/>
      <c r="O184" s="941"/>
      <c r="P184" s="941"/>
      <c r="Q184" s="941"/>
      <c r="R184" s="941"/>
      <c r="S184" s="941"/>
      <c r="T184" s="941"/>
      <c r="U184" s="941"/>
      <c r="V184" s="941"/>
      <c r="W184" s="941"/>
      <c r="X184" s="941"/>
      <c r="Y184" s="941"/>
      <c r="Z184" s="941"/>
      <c r="AA184" s="941"/>
      <c r="AB184" s="941"/>
      <c r="AC184" s="941"/>
      <c r="AD184" s="941"/>
      <c r="AE184" s="941"/>
      <c r="AF184" s="941"/>
      <c r="AG184" s="941"/>
      <c r="AI184" s="1"/>
      <c r="AJ184" s="1"/>
      <c r="AK184" s="1"/>
      <c r="AL184" s="1"/>
    </row>
    <row r="185" spans="1:39" ht="16.149999999999999" hidden="1" customHeight="1" thickBot="1" x14ac:dyDescent="0.3">
      <c r="A185" s="41"/>
      <c r="B185" s="29"/>
      <c r="C185" s="29"/>
      <c r="D185" s="29"/>
      <c r="E185" s="29"/>
      <c r="F185" s="29"/>
      <c r="G185" s="29"/>
      <c r="I185" s="31"/>
      <c r="J185" s="29"/>
      <c r="K185" s="29"/>
      <c r="L185" s="29"/>
      <c r="M185" s="29"/>
      <c r="N185" s="29"/>
      <c r="O185" s="29"/>
      <c r="Q185" s="8"/>
      <c r="R185" s="29"/>
      <c r="S185" s="29"/>
      <c r="T185" s="29"/>
      <c r="U185" s="29"/>
      <c r="V185" s="29"/>
      <c r="W185" s="29"/>
      <c r="Y185" s="8"/>
      <c r="Z185" s="29"/>
      <c r="AA185" s="29"/>
      <c r="AB185" s="29"/>
      <c r="AC185" s="29"/>
      <c r="AD185" s="29"/>
      <c r="AE185" s="29"/>
      <c r="AG185" s="8"/>
      <c r="AH185" s="29"/>
      <c r="AI185" s="29"/>
      <c r="AJ185" s="29"/>
      <c r="AK185" s="29"/>
      <c r="AL185" s="29"/>
      <c r="AM185" s="29"/>
    </row>
    <row r="186" spans="1:39" ht="18.75" hidden="1" x14ac:dyDescent="0.25">
      <c r="A186" s="1191"/>
      <c r="B186"/>
      <c r="C186" s="661"/>
      <c r="D186" s="662"/>
      <c r="E186" s="662"/>
      <c r="F186" s="662"/>
      <c r="G186" s="663"/>
      <c r="I186" s="8"/>
      <c r="J186" s="29"/>
      <c r="K186" s="29"/>
      <c r="L186" s="29"/>
      <c r="M186" s="29"/>
      <c r="N186" s="29"/>
      <c r="O186" s="29"/>
      <c r="Q186" s="35"/>
      <c r="R186" s="29"/>
      <c r="S186" s="29"/>
      <c r="T186" s="29"/>
      <c r="U186" s="29"/>
      <c r="V186" s="29"/>
      <c r="W186" s="29"/>
      <c r="AA186" s="1"/>
      <c r="AB186" s="1"/>
      <c r="AC186" s="1"/>
      <c r="AD186" s="1"/>
    </row>
    <row r="187" spans="1:39" ht="23.65" hidden="1" customHeight="1" x14ac:dyDescent="0.25">
      <c r="A187" s="1192"/>
      <c r="B187"/>
      <c r="C187" s="664"/>
      <c r="D187" s="665"/>
      <c r="E187" s="665"/>
      <c r="F187" s="665"/>
      <c r="G187" s="666"/>
      <c r="I187" s="8"/>
      <c r="J187" s="29"/>
      <c r="K187" s="29"/>
      <c r="L187" s="29"/>
      <c r="M187" s="29"/>
      <c r="N187" s="29"/>
      <c r="O187" s="29"/>
      <c r="Q187" s="35"/>
      <c r="R187" s="29"/>
      <c r="S187" s="29"/>
      <c r="T187" s="29"/>
      <c r="U187" s="29"/>
      <c r="V187" s="29"/>
      <c r="W187" s="29"/>
      <c r="AA187" s="1"/>
      <c r="AB187" s="1"/>
      <c r="AC187" s="1"/>
      <c r="AD187" s="1"/>
      <c r="AI187" s="1"/>
      <c r="AJ187" s="1"/>
      <c r="AK187" s="1"/>
      <c r="AL187" s="1"/>
    </row>
    <row r="188" spans="1:39" ht="20.25" hidden="1" customHeight="1" x14ac:dyDescent="0.25">
      <c r="A188" s="1192"/>
      <c r="B188"/>
      <c r="C188" s="664"/>
      <c r="D188" s="665"/>
      <c r="E188" s="665"/>
      <c r="F188" s="665"/>
      <c r="G188" s="666"/>
      <c r="I188" s="8"/>
      <c r="J188" s="29"/>
      <c r="K188" s="29"/>
      <c r="L188" s="29"/>
      <c r="M188" s="29"/>
      <c r="N188" s="29"/>
      <c r="O188" s="29"/>
      <c r="Q188" s="35"/>
      <c r="R188" s="29"/>
      <c r="S188" s="29"/>
      <c r="T188" s="29"/>
      <c r="U188" s="29"/>
      <c r="V188" s="29"/>
      <c r="W188" s="29"/>
      <c r="AA188" s="1"/>
      <c r="AB188" s="1"/>
      <c r="AC188" s="1"/>
      <c r="AD188" s="1"/>
      <c r="AI188" s="1"/>
      <c r="AJ188" s="1"/>
      <c r="AK188" s="1"/>
      <c r="AL188" s="1"/>
    </row>
    <row r="189" spans="1:39" ht="20.25" hidden="1" customHeight="1" x14ac:dyDescent="0.25">
      <c r="A189" s="1192"/>
      <c r="B189"/>
      <c r="C189" s="664"/>
      <c r="D189" s="665"/>
      <c r="E189" s="665"/>
      <c r="F189" s="665"/>
      <c r="G189" s="666"/>
      <c r="I189" s="8"/>
      <c r="J189" s="29"/>
      <c r="K189" s="29"/>
      <c r="L189" s="29"/>
      <c r="M189" s="29"/>
      <c r="N189" s="29"/>
      <c r="O189" s="29"/>
      <c r="Q189" s="35"/>
      <c r="R189" s="29"/>
      <c r="S189" s="29"/>
      <c r="T189" s="29"/>
      <c r="U189" s="29"/>
      <c r="V189" s="29"/>
      <c r="W189" s="29"/>
      <c r="AA189" s="1"/>
      <c r="AB189" s="1"/>
      <c r="AC189" s="1"/>
      <c r="AD189" s="1"/>
      <c r="AI189" s="1"/>
      <c r="AJ189" s="1"/>
      <c r="AK189" s="1"/>
      <c r="AL189" s="1"/>
    </row>
    <row r="190" spans="1:39" ht="20.25" hidden="1" customHeight="1" x14ac:dyDescent="0.25">
      <c r="A190" s="1192"/>
      <c r="B190"/>
      <c r="C190" s="664"/>
      <c r="D190" s="665"/>
      <c r="E190" s="665"/>
      <c r="F190" s="665"/>
      <c r="G190" s="666"/>
      <c r="I190" s="8"/>
      <c r="J190" s="29"/>
      <c r="K190" s="29"/>
      <c r="L190" s="29"/>
      <c r="M190" s="29"/>
      <c r="N190" s="29"/>
      <c r="O190" s="29"/>
      <c r="Q190" s="35"/>
      <c r="R190" s="29"/>
      <c r="S190" s="29"/>
      <c r="T190" s="29"/>
      <c r="U190" s="29"/>
      <c r="V190" s="29"/>
      <c r="W190" s="29"/>
      <c r="AA190" s="1"/>
      <c r="AB190" s="1"/>
      <c r="AC190" s="1"/>
      <c r="AD190" s="1"/>
      <c r="AI190" s="1"/>
      <c r="AJ190" s="1"/>
      <c r="AK190" s="1"/>
      <c r="AL190" s="1"/>
    </row>
    <row r="191" spans="1:39" ht="20.25" hidden="1" customHeight="1" x14ac:dyDescent="0.25">
      <c r="A191" s="1192"/>
      <c r="B191"/>
      <c r="C191" s="664"/>
      <c r="D191" s="665"/>
      <c r="E191" s="665"/>
      <c r="F191" s="665"/>
      <c r="G191" s="666"/>
      <c r="I191" s="8"/>
      <c r="J191" s="29"/>
      <c r="K191" s="29"/>
      <c r="L191" s="29"/>
      <c r="M191" s="29"/>
      <c r="N191" s="29"/>
      <c r="O191" s="29"/>
      <c r="Q191" s="35"/>
      <c r="R191" s="29"/>
      <c r="S191" s="29"/>
      <c r="T191" s="29"/>
      <c r="U191" s="29"/>
      <c r="V191" s="29"/>
      <c r="W191" s="29"/>
      <c r="AA191" s="1"/>
      <c r="AB191" s="1"/>
      <c r="AC191" s="1"/>
      <c r="AD191" s="1"/>
      <c r="AI191" s="1"/>
      <c r="AJ191" s="1"/>
      <c r="AK191" s="1"/>
      <c r="AL191" s="1"/>
    </row>
    <row r="192" spans="1:39" ht="12.75" hidden="1" customHeight="1" x14ac:dyDescent="0.25">
      <c r="A192" s="1192"/>
      <c r="B192"/>
      <c r="C192" s="664"/>
      <c r="D192" s="665"/>
      <c r="E192" s="665"/>
      <c r="F192" s="665"/>
      <c r="G192" s="666"/>
      <c r="I192" s="8"/>
      <c r="J192" s="29"/>
      <c r="K192" s="29"/>
      <c r="L192" s="29"/>
      <c r="M192" s="29"/>
      <c r="N192" s="29"/>
      <c r="O192" s="29"/>
      <c r="Q192" s="35"/>
      <c r="R192" s="29"/>
      <c r="S192" s="29"/>
      <c r="T192" s="29"/>
      <c r="U192" s="29"/>
      <c r="V192" s="29"/>
      <c r="W192" s="29"/>
      <c r="AA192" s="1"/>
      <c r="AB192" s="1"/>
      <c r="AC192" s="1"/>
      <c r="AD192" s="1"/>
      <c r="AI192" s="1"/>
      <c r="AJ192" s="1"/>
      <c r="AK192" s="1"/>
      <c r="AL192" s="1"/>
    </row>
    <row r="193" spans="1:39" ht="12.75" hidden="1" customHeight="1" x14ac:dyDescent="0.25">
      <c r="A193" s="1192"/>
      <c r="B193"/>
      <c r="C193" s="664"/>
      <c r="D193" s="665"/>
      <c r="E193" s="665"/>
      <c r="F193" s="665"/>
      <c r="G193" s="666"/>
      <c r="I193" s="8"/>
      <c r="J193" s="29"/>
      <c r="K193" s="29"/>
      <c r="L193" s="29"/>
      <c r="M193" s="29"/>
      <c r="N193" s="29"/>
      <c r="O193" s="29"/>
      <c r="Q193" s="35"/>
      <c r="R193" s="29"/>
      <c r="S193" s="29"/>
      <c r="T193" s="29"/>
      <c r="U193" s="29"/>
      <c r="V193" s="29"/>
      <c r="W193" s="29"/>
      <c r="AA193" s="1"/>
      <c r="AB193" s="1"/>
      <c r="AC193" s="1"/>
      <c r="AD193" s="1"/>
      <c r="AI193" s="1"/>
      <c r="AJ193" s="1"/>
      <c r="AK193" s="1"/>
      <c r="AL193" s="1"/>
    </row>
    <row r="194" spans="1:39" ht="12.75" hidden="1" customHeight="1" x14ac:dyDescent="0.25">
      <c r="A194" s="1192"/>
      <c r="B194"/>
      <c r="C194" s="664"/>
      <c r="D194" s="665"/>
      <c r="E194" s="665"/>
      <c r="F194" s="665"/>
      <c r="G194" s="666"/>
      <c r="I194" s="8"/>
      <c r="J194" s="29"/>
      <c r="K194" s="29"/>
      <c r="L194" s="29"/>
      <c r="M194" s="29"/>
      <c r="N194" s="29"/>
      <c r="O194" s="29"/>
      <c r="Q194" s="35"/>
      <c r="R194" s="29"/>
      <c r="S194" s="29"/>
      <c r="T194" s="29"/>
      <c r="U194" s="29"/>
      <c r="V194" s="29"/>
      <c r="W194" s="29"/>
      <c r="AA194" s="1"/>
      <c r="AB194" s="1"/>
      <c r="AC194" s="1"/>
      <c r="AD194" s="1"/>
      <c r="AI194" s="1"/>
      <c r="AJ194" s="1"/>
      <c r="AK194" s="1"/>
      <c r="AL194" s="1"/>
    </row>
    <row r="195" spans="1:39" ht="12.75" hidden="1" customHeight="1" x14ac:dyDescent="0.25">
      <c r="A195" s="1192"/>
      <c r="B195"/>
      <c r="C195" s="664"/>
      <c r="D195" s="665"/>
      <c r="E195" s="665"/>
      <c r="F195" s="665"/>
      <c r="G195" s="666"/>
      <c r="I195" s="8"/>
      <c r="J195" s="29"/>
      <c r="K195" s="29"/>
      <c r="L195" s="29"/>
      <c r="M195" s="29"/>
      <c r="N195" s="29"/>
      <c r="O195" s="29"/>
      <c r="Q195" s="35"/>
      <c r="R195" s="29"/>
      <c r="S195" s="29"/>
      <c r="T195" s="29"/>
      <c r="U195" s="29"/>
      <c r="V195" s="29"/>
      <c r="W195" s="29"/>
      <c r="AA195" s="1"/>
      <c r="AB195" s="1"/>
      <c r="AC195" s="1"/>
      <c r="AD195" s="1"/>
      <c r="AI195" s="1"/>
      <c r="AJ195" s="1"/>
      <c r="AK195" s="1"/>
      <c r="AL195" s="1"/>
    </row>
    <row r="196" spans="1:39" ht="12.75" hidden="1" customHeight="1" x14ac:dyDescent="0.25">
      <c r="A196" s="1192"/>
      <c r="B196"/>
      <c r="C196" s="664"/>
      <c r="D196" s="665"/>
      <c r="E196" s="665"/>
      <c r="F196" s="665"/>
      <c r="G196" s="666"/>
      <c r="I196" s="8"/>
      <c r="J196" s="29"/>
      <c r="K196" s="29"/>
      <c r="L196" s="29"/>
      <c r="M196" s="29"/>
      <c r="N196" s="29"/>
      <c r="O196" s="29"/>
      <c r="Q196" s="35"/>
      <c r="R196" s="29"/>
      <c r="S196" s="29"/>
      <c r="T196" s="29"/>
      <c r="U196" s="29"/>
      <c r="V196" s="29"/>
      <c r="W196" s="29"/>
      <c r="AA196" s="1"/>
      <c r="AB196" s="1"/>
      <c r="AC196" s="1"/>
      <c r="AD196" s="1"/>
      <c r="AI196" s="1"/>
      <c r="AJ196" s="1"/>
      <c r="AK196" s="1"/>
      <c r="AL196" s="1"/>
    </row>
    <row r="197" spans="1:39" ht="134.25" hidden="1" customHeight="1" thickBot="1" x14ac:dyDescent="0.3">
      <c r="A197" s="1192"/>
      <c r="B197"/>
      <c r="C197" s="1251"/>
      <c r="D197" s="1252"/>
      <c r="E197" s="1252"/>
      <c r="F197" s="1252"/>
      <c r="G197" s="1253"/>
      <c r="I197" s="8"/>
      <c r="J197" s="29"/>
      <c r="K197" s="29"/>
      <c r="L197" s="29"/>
      <c r="M197" s="29"/>
      <c r="N197" s="29"/>
      <c r="O197" s="29"/>
      <c r="Q197" s="35"/>
      <c r="R197" s="29"/>
      <c r="S197" s="29"/>
      <c r="T197" s="29"/>
      <c r="U197" s="29"/>
      <c r="V197" s="29"/>
      <c r="W197" s="29"/>
      <c r="AA197" s="1"/>
      <c r="AB197" s="1"/>
      <c r="AC197" s="1"/>
      <c r="AD197" s="1"/>
      <c r="AI197" s="1"/>
      <c r="AJ197" s="1"/>
      <c r="AK197" s="1"/>
      <c r="AL197" s="1"/>
    </row>
    <row r="198" spans="1:39" ht="23.65" hidden="1" customHeight="1" thickTop="1" thickBot="1" x14ac:dyDescent="0.25">
      <c r="A198" s="331"/>
      <c r="B198" s="315"/>
      <c r="C198" s="795"/>
      <c r="D198" s="796"/>
      <c r="E198" s="796"/>
      <c r="F198" s="796"/>
      <c r="G198" s="797"/>
      <c r="I198" s="324"/>
      <c r="J198" s="29"/>
      <c r="K198" s="29"/>
      <c r="L198" s="29"/>
      <c r="M198" s="29"/>
      <c r="N198" s="29"/>
      <c r="O198" s="29"/>
      <c r="Q198" s="35"/>
      <c r="R198" s="29"/>
      <c r="S198" s="29"/>
      <c r="T198" s="29"/>
      <c r="U198" s="29"/>
      <c r="V198" s="29"/>
      <c r="W198" s="29"/>
      <c r="AA198" s="1"/>
      <c r="AB198" s="1"/>
      <c r="AC198" s="1"/>
      <c r="AD198" s="1"/>
      <c r="AI198" s="1"/>
      <c r="AJ198" s="1"/>
      <c r="AK198" s="1"/>
      <c r="AL198" s="1"/>
    </row>
    <row r="199" spans="1:39" ht="16.149999999999999" hidden="1" customHeight="1" thickBot="1" x14ac:dyDescent="0.3">
      <c r="A199" s="41"/>
      <c r="B199" s="29"/>
      <c r="C199" s="29"/>
      <c r="D199" s="29"/>
      <c r="E199" s="29"/>
      <c r="F199" s="29"/>
      <c r="G199" s="29"/>
      <c r="I199" s="189"/>
      <c r="J199" s="29"/>
      <c r="K199" s="29"/>
      <c r="L199" s="29"/>
      <c r="M199" s="29"/>
      <c r="N199" s="29"/>
      <c r="O199" s="29"/>
      <c r="Q199" s="8"/>
      <c r="R199" s="29"/>
      <c r="S199" s="29"/>
      <c r="T199" s="29"/>
      <c r="U199" s="29"/>
      <c r="V199" s="29"/>
      <c r="W199" s="29"/>
      <c r="Y199" s="8"/>
      <c r="Z199" s="29"/>
      <c r="AA199" s="29"/>
      <c r="AB199" s="29"/>
      <c r="AC199" s="29"/>
      <c r="AD199" s="29"/>
      <c r="AE199" s="29"/>
      <c r="AG199" s="8"/>
      <c r="AH199" s="29"/>
      <c r="AI199" s="29"/>
      <c r="AJ199" s="29"/>
      <c r="AK199" s="29"/>
      <c r="AL199" s="29"/>
      <c r="AM199" s="29"/>
    </row>
    <row r="200" spans="1:39" ht="18.75" hidden="1" x14ac:dyDescent="0.25">
      <c r="A200" s="1191"/>
      <c r="B200"/>
      <c r="C200" s="661"/>
      <c r="D200" s="662"/>
      <c r="E200" s="662"/>
      <c r="F200" s="662"/>
      <c r="G200" s="663"/>
      <c r="I200" s="8"/>
      <c r="J200" s="29"/>
      <c r="K200" s="29"/>
      <c r="L200" s="29"/>
      <c r="M200" s="29"/>
      <c r="N200" s="29"/>
      <c r="O200" s="29"/>
      <c r="Q200" s="35"/>
      <c r="R200" s="29"/>
      <c r="S200" s="29"/>
      <c r="T200" s="29"/>
      <c r="U200" s="29"/>
      <c r="V200" s="29"/>
      <c r="W200" s="29"/>
      <c r="AA200" s="1"/>
      <c r="AB200" s="1"/>
      <c r="AC200" s="1"/>
      <c r="AD200" s="1"/>
    </row>
    <row r="201" spans="1:39" ht="23.65" hidden="1" customHeight="1" x14ac:dyDescent="0.25">
      <c r="A201" s="1192"/>
      <c r="B201"/>
      <c r="C201" s="664"/>
      <c r="D201" s="665"/>
      <c r="E201" s="665"/>
      <c r="F201" s="665"/>
      <c r="G201" s="666"/>
      <c r="I201" s="8"/>
      <c r="J201" s="29"/>
      <c r="K201" s="29"/>
      <c r="L201" s="29"/>
      <c r="M201" s="29"/>
      <c r="N201" s="29"/>
      <c r="O201" s="29"/>
      <c r="Q201" s="35"/>
      <c r="R201" s="29"/>
      <c r="S201" s="29"/>
      <c r="T201" s="29"/>
      <c r="U201" s="29"/>
      <c r="V201" s="29"/>
      <c r="W201" s="29"/>
      <c r="AA201" s="1"/>
      <c r="AB201" s="1"/>
      <c r="AC201" s="1"/>
      <c r="AD201" s="1"/>
      <c r="AI201" s="1"/>
      <c r="AJ201" s="1"/>
      <c r="AK201" s="1"/>
      <c r="AL201" s="1"/>
    </row>
    <row r="202" spans="1:39" ht="20.25" hidden="1" customHeight="1" x14ac:dyDescent="0.25">
      <c r="A202" s="1192"/>
      <c r="B202"/>
      <c r="C202" s="664"/>
      <c r="D202" s="665"/>
      <c r="E202" s="665"/>
      <c r="F202" s="665"/>
      <c r="G202" s="666"/>
      <c r="I202" s="8"/>
      <c r="J202" s="29"/>
      <c r="K202" s="29"/>
      <c r="L202" s="29"/>
      <c r="M202" s="29"/>
      <c r="N202" s="29"/>
      <c r="O202" s="29"/>
      <c r="Q202" s="35"/>
      <c r="R202" s="29"/>
      <c r="S202" s="29"/>
      <c r="T202" s="29"/>
      <c r="U202" s="29"/>
      <c r="V202" s="29"/>
      <c r="W202" s="29"/>
      <c r="AA202" s="1"/>
      <c r="AB202" s="1"/>
      <c r="AC202" s="1"/>
      <c r="AD202" s="1"/>
      <c r="AI202" s="1"/>
      <c r="AJ202" s="1"/>
      <c r="AK202" s="1"/>
      <c r="AL202" s="1"/>
    </row>
    <row r="203" spans="1:39" ht="20.25" hidden="1" customHeight="1" x14ac:dyDescent="0.25">
      <c r="A203" s="1192"/>
      <c r="B203"/>
      <c r="C203" s="664"/>
      <c r="D203" s="665"/>
      <c r="E203" s="665"/>
      <c r="F203" s="665"/>
      <c r="G203" s="666"/>
      <c r="I203" s="8"/>
      <c r="J203" s="29"/>
      <c r="K203" s="29"/>
      <c r="L203" s="29"/>
      <c r="M203" s="29"/>
      <c r="N203" s="29"/>
      <c r="O203" s="29"/>
      <c r="Q203" s="35"/>
      <c r="R203" s="29"/>
      <c r="S203" s="29"/>
      <c r="T203" s="29"/>
      <c r="U203" s="29"/>
      <c r="V203" s="29"/>
      <c r="W203" s="29"/>
      <c r="AA203" s="1"/>
      <c r="AB203" s="1"/>
      <c r="AC203" s="1"/>
      <c r="AD203" s="1"/>
      <c r="AI203" s="1"/>
      <c r="AJ203" s="1"/>
      <c r="AK203" s="1"/>
      <c r="AL203" s="1"/>
    </row>
    <row r="204" spans="1:39" ht="20.25" hidden="1" customHeight="1" x14ac:dyDescent="0.25">
      <c r="A204" s="1192"/>
      <c r="B204"/>
      <c r="C204" s="664"/>
      <c r="D204" s="665"/>
      <c r="E204" s="665"/>
      <c r="F204" s="665"/>
      <c r="G204" s="666"/>
      <c r="I204" s="8"/>
      <c r="J204" s="29"/>
      <c r="K204" s="29"/>
      <c r="L204" s="29"/>
      <c r="M204" s="29"/>
      <c r="N204" s="29"/>
      <c r="O204" s="29"/>
      <c r="Q204" s="35"/>
      <c r="R204" s="29"/>
      <c r="S204" s="29"/>
      <c r="T204" s="29"/>
      <c r="U204" s="29"/>
      <c r="V204" s="29"/>
      <c r="W204" s="29"/>
      <c r="AA204" s="1"/>
      <c r="AB204" s="1"/>
      <c r="AC204" s="1"/>
      <c r="AD204" s="1"/>
      <c r="AI204" s="1"/>
      <c r="AJ204" s="1"/>
      <c r="AK204" s="1"/>
      <c r="AL204" s="1"/>
    </row>
    <row r="205" spans="1:39" ht="20.25" hidden="1" customHeight="1" x14ac:dyDescent="0.25">
      <c r="A205" s="1192"/>
      <c r="B205"/>
      <c r="C205" s="664"/>
      <c r="D205" s="665"/>
      <c r="E205" s="665"/>
      <c r="F205" s="665"/>
      <c r="G205" s="666"/>
      <c r="I205" s="8"/>
      <c r="J205" s="29"/>
      <c r="K205" s="29"/>
      <c r="L205" s="29"/>
      <c r="M205" s="29"/>
      <c r="N205" s="29"/>
      <c r="O205" s="29"/>
      <c r="Q205" s="35"/>
      <c r="R205" s="29"/>
      <c r="S205" s="29"/>
      <c r="T205" s="29"/>
      <c r="U205" s="29"/>
      <c r="V205" s="29"/>
      <c r="W205" s="29"/>
      <c r="AA205" s="1"/>
      <c r="AB205" s="1"/>
      <c r="AC205" s="1"/>
      <c r="AD205" s="1"/>
      <c r="AI205" s="1"/>
      <c r="AJ205" s="1"/>
      <c r="AK205" s="1"/>
      <c r="AL205" s="1"/>
    </row>
    <row r="206" spans="1:39" ht="12.75" hidden="1" customHeight="1" x14ac:dyDescent="0.25">
      <c r="A206" s="1192"/>
      <c r="B206"/>
      <c r="C206" s="664"/>
      <c r="D206" s="665"/>
      <c r="E206" s="665"/>
      <c r="F206" s="665"/>
      <c r="G206" s="666"/>
      <c r="I206" s="8"/>
      <c r="J206" s="29"/>
      <c r="K206" s="29"/>
      <c r="L206" s="29"/>
      <c r="M206" s="29"/>
      <c r="N206" s="29"/>
      <c r="O206" s="29"/>
      <c r="Q206" s="35"/>
      <c r="R206" s="29"/>
      <c r="S206" s="29"/>
      <c r="T206" s="29"/>
      <c r="U206" s="29"/>
      <c r="V206" s="29"/>
      <c r="W206" s="29"/>
      <c r="AA206" s="1"/>
      <c r="AB206" s="1"/>
      <c r="AC206" s="1"/>
      <c r="AD206" s="1"/>
      <c r="AI206" s="1"/>
      <c r="AJ206" s="1"/>
      <c r="AK206" s="1"/>
      <c r="AL206" s="1"/>
    </row>
    <row r="207" spans="1:39" ht="12.75" hidden="1" customHeight="1" x14ac:dyDescent="0.25">
      <c r="A207" s="1192"/>
      <c r="B207"/>
      <c r="C207" s="664"/>
      <c r="D207" s="665"/>
      <c r="E207" s="665"/>
      <c r="F207" s="665"/>
      <c r="G207" s="666"/>
      <c r="I207" s="8"/>
      <c r="J207" s="29"/>
      <c r="K207" s="29"/>
      <c r="L207" s="29"/>
      <c r="M207" s="29"/>
      <c r="N207" s="29"/>
      <c r="O207" s="29"/>
      <c r="Q207" s="35"/>
      <c r="R207" s="29"/>
      <c r="S207" s="29"/>
      <c r="T207" s="29"/>
      <c r="U207" s="29"/>
      <c r="V207" s="29"/>
      <c r="W207" s="29"/>
      <c r="AA207" s="1"/>
      <c r="AB207" s="1"/>
      <c r="AC207" s="1"/>
      <c r="AD207" s="1"/>
      <c r="AI207" s="1"/>
      <c r="AJ207" s="1"/>
      <c r="AK207" s="1"/>
      <c r="AL207" s="1"/>
    </row>
    <row r="208" spans="1:39" ht="12.75" hidden="1" customHeight="1" x14ac:dyDescent="0.25">
      <c r="A208" s="1192"/>
      <c r="B208"/>
      <c r="C208" s="664"/>
      <c r="D208" s="665"/>
      <c r="E208" s="665"/>
      <c r="F208" s="665"/>
      <c r="G208" s="666"/>
      <c r="I208" s="8"/>
      <c r="J208" s="29"/>
      <c r="K208" s="29"/>
      <c r="L208" s="29"/>
      <c r="M208" s="29"/>
      <c r="N208" s="29"/>
      <c r="O208" s="29"/>
      <c r="Q208" s="35"/>
      <c r="R208" s="29"/>
      <c r="S208" s="29"/>
      <c r="T208" s="29"/>
      <c r="U208" s="29"/>
      <c r="V208" s="29"/>
      <c r="W208" s="29"/>
      <c r="AA208" s="1"/>
      <c r="AB208" s="1"/>
      <c r="AC208" s="1"/>
      <c r="AD208" s="1"/>
      <c r="AI208" s="1"/>
      <c r="AJ208" s="1"/>
      <c r="AK208" s="1"/>
      <c r="AL208" s="1"/>
    </row>
    <row r="209" spans="1:39" ht="12.75" hidden="1" customHeight="1" x14ac:dyDescent="0.25">
      <c r="A209" s="1192"/>
      <c r="B209"/>
      <c r="C209" s="664"/>
      <c r="D209" s="665"/>
      <c r="E209" s="665"/>
      <c r="F209" s="665"/>
      <c r="G209" s="666"/>
      <c r="I209" s="8"/>
      <c r="J209" s="29"/>
      <c r="K209" s="29"/>
      <c r="L209" s="29"/>
      <c r="M209" s="29"/>
      <c r="N209" s="29"/>
      <c r="O209" s="29"/>
      <c r="Q209" s="35"/>
      <c r="R209" s="29"/>
      <c r="S209" s="29"/>
      <c r="T209" s="29"/>
      <c r="U209" s="29"/>
      <c r="V209" s="29"/>
      <c r="W209" s="29"/>
      <c r="AA209" s="1"/>
      <c r="AB209" s="1"/>
      <c r="AC209" s="1"/>
      <c r="AD209" s="1"/>
      <c r="AI209" s="1"/>
      <c r="AJ209" s="1"/>
      <c r="AK209" s="1"/>
      <c r="AL209" s="1"/>
    </row>
    <row r="210" spans="1:39" ht="12.75" hidden="1" customHeight="1" x14ac:dyDescent="0.25">
      <c r="A210" s="1192"/>
      <c r="B210"/>
      <c r="C210" s="664"/>
      <c r="D210" s="665"/>
      <c r="E210" s="665"/>
      <c r="F210" s="665"/>
      <c r="G210" s="666"/>
      <c r="I210" s="8"/>
      <c r="J210" s="29"/>
      <c r="K210" s="29"/>
      <c r="L210" s="29"/>
      <c r="M210" s="29"/>
      <c r="N210" s="29"/>
      <c r="O210" s="29"/>
      <c r="Q210" s="35"/>
      <c r="R210" s="29"/>
      <c r="S210" s="29"/>
      <c r="T210" s="29"/>
      <c r="U210" s="29"/>
      <c r="V210" s="29"/>
      <c r="W210" s="29"/>
      <c r="AA210" s="1"/>
      <c r="AB210" s="1"/>
      <c r="AC210" s="1"/>
      <c r="AD210" s="1"/>
      <c r="AI210" s="1"/>
      <c r="AJ210" s="1"/>
      <c r="AK210" s="1"/>
      <c r="AL210" s="1"/>
    </row>
    <row r="211" spans="1:39" ht="134.25" hidden="1" customHeight="1" thickBot="1" x14ac:dyDescent="0.3">
      <c r="A211" s="1192"/>
      <c r="B211"/>
      <c r="C211" s="1251"/>
      <c r="D211" s="1252"/>
      <c r="E211" s="1252"/>
      <c r="F211" s="1252"/>
      <c r="G211" s="1253"/>
      <c r="I211" s="8"/>
      <c r="J211" s="29"/>
      <c r="K211" s="29"/>
      <c r="L211" s="29"/>
      <c r="M211" s="29"/>
      <c r="N211" s="29"/>
      <c r="O211" s="29"/>
      <c r="Q211" s="35"/>
      <c r="R211" s="29"/>
      <c r="S211" s="29"/>
      <c r="T211" s="29"/>
      <c r="U211" s="29"/>
      <c r="V211" s="29"/>
      <c r="W211" s="29"/>
      <c r="AA211" s="1"/>
      <c r="AB211" s="1"/>
      <c r="AC211" s="1"/>
      <c r="AD211" s="1"/>
      <c r="AI211" s="1"/>
      <c r="AJ211" s="1"/>
      <c r="AK211" s="1"/>
      <c r="AL211" s="1"/>
    </row>
    <row r="212" spans="1:39" ht="23.65" hidden="1" customHeight="1" thickTop="1" thickBot="1" x14ac:dyDescent="0.25">
      <c r="A212" s="331"/>
      <c r="B212" s="315"/>
      <c r="C212" s="795"/>
      <c r="D212" s="796"/>
      <c r="E212" s="796"/>
      <c r="F212" s="796"/>
      <c r="G212" s="797"/>
      <c r="I212" s="324"/>
      <c r="J212" s="29"/>
      <c r="K212" s="29"/>
      <c r="L212" s="29"/>
      <c r="M212" s="29"/>
      <c r="N212" s="29"/>
      <c r="O212" s="29"/>
      <c r="Q212" s="35"/>
      <c r="R212" s="29"/>
      <c r="S212" s="29"/>
      <c r="T212" s="29"/>
      <c r="U212" s="29"/>
      <c r="V212" s="29"/>
      <c r="W212" s="29"/>
      <c r="AA212" s="1"/>
      <c r="AB212" s="1"/>
      <c r="AC212" s="1"/>
      <c r="AD212" s="1"/>
      <c r="AI212" s="1"/>
      <c r="AJ212" s="1"/>
      <c r="AK212" s="1"/>
      <c r="AL212" s="1"/>
    </row>
    <row r="213" spans="1:39" ht="16.149999999999999" hidden="1" customHeight="1" x14ac:dyDescent="0.25">
      <c r="A213" s="41"/>
      <c r="B213" s="29"/>
      <c r="C213" s="29"/>
      <c r="D213" s="29"/>
      <c r="E213" s="29"/>
      <c r="F213" s="29"/>
      <c r="G213" s="29"/>
      <c r="I213" s="189"/>
      <c r="J213" s="29"/>
      <c r="K213" s="29"/>
      <c r="L213" s="29"/>
      <c r="M213" s="29"/>
      <c r="N213" s="29"/>
      <c r="O213" s="29"/>
      <c r="Q213" s="8"/>
      <c r="R213" s="29"/>
      <c r="S213" s="29"/>
      <c r="T213" s="29"/>
      <c r="U213" s="29"/>
      <c r="V213" s="29"/>
      <c r="W213" s="29"/>
      <c r="Y213" s="8"/>
      <c r="Z213" s="29"/>
      <c r="AA213" s="29"/>
      <c r="AB213" s="29"/>
      <c r="AC213" s="29"/>
      <c r="AD213" s="29"/>
      <c r="AE213" s="29"/>
      <c r="AG213" s="8"/>
      <c r="AH213" s="29"/>
      <c r="AI213" s="29"/>
      <c r="AJ213" s="29"/>
      <c r="AK213" s="29"/>
      <c r="AL213" s="29"/>
      <c r="AM213" s="29"/>
    </row>
    <row r="214" spans="1:39" ht="30.75" customHeight="1" x14ac:dyDescent="0.25">
      <c r="A214" s="918" t="s">
        <v>758</v>
      </c>
      <c r="B214" s="918"/>
      <c r="C214" s="918"/>
      <c r="D214" s="918"/>
      <c r="E214" s="918"/>
      <c r="F214" s="918"/>
      <c r="G214" s="918"/>
      <c r="H214" s="918"/>
      <c r="I214" s="918"/>
      <c r="J214" s="918"/>
      <c r="K214" s="918"/>
      <c r="L214" s="918"/>
      <c r="M214" s="918"/>
      <c r="N214" s="918"/>
      <c r="O214" s="918"/>
      <c r="P214" s="918"/>
      <c r="Q214" s="918"/>
      <c r="R214" s="918"/>
      <c r="S214" s="918"/>
      <c r="T214" s="918"/>
      <c r="U214" s="918"/>
      <c r="V214" s="918"/>
      <c r="W214" s="918"/>
      <c r="X214" s="918"/>
      <c r="Y214" s="918"/>
      <c r="Z214" s="918"/>
      <c r="AA214" s="918"/>
      <c r="AB214" s="918"/>
      <c r="AC214" s="918"/>
      <c r="AD214" s="918"/>
      <c r="AE214" s="918"/>
      <c r="AI214" s="1"/>
      <c r="AJ214" s="1"/>
      <c r="AK214" s="1"/>
      <c r="AL214" s="1"/>
    </row>
    <row r="215" spans="1:39" ht="16.5" thickBot="1" x14ac:dyDescent="0.3"/>
    <row r="216" spans="1:39" ht="23.65" customHeight="1" thickTop="1" x14ac:dyDescent="0.25">
      <c r="A216" s="942" t="s">
        <v>1665</v>
      </c>
      <c r="B216" s="621" t="s">
        <v>0</v>
      </c>
      <c r="C216" s="622"/>
      <c r="D216" s="621" t="s">
        <v>1</v>
      </c>
      <c r="E216" s="824"/>
      <c r="F216" s="624" t="s">
        <v>1</v>
      </c>
      <c r="G216" s="625"/>
      <c r="I216" s="670" t="s">
        <v>1802</v>
      </c>
      <c r="J216" s="623" t="s">
        <v>0</v>
      </c>
      <c r="K216" s="624"/>
      <c r="L216" s="623" t="s">
        <v>1</v>
      </c>
      <c r="M216" s="624"/>
      <c r="N216" s="623" t="s">
        <v>1</v>
      </c>
      <c r="O216" s="847"/>
      <c r="Q216" s="942" t="s">
        <v>1803</v>
      </c>
      <c r="R216" s="621" t="s">
        <v>0</v>
      </c>
      <c r="S216" s="622"/>
      <c r="T216" s="623" t="s">
        <v>1</v>
      </c>
      <c r="U216" s="624"/>
      <c r="V216" s="1255" t="s">
        <v>1</v>
      </c>
      <c r="W216" s="847"/>
      <c r="Y216" s="670" t="s">
        <v>1804</v>
      </c>
      <c r="Z216" s="623" t="s">
        <v>0</v>
      </c>
      <c r="AA216" s="624"/>
      <c r="AB216" s="623" t="s">
        <v>1</v>
      </c>
      <c r="AC216" s="624"/>
      <c r="AD216" s="623" t="s">
        <v>1</v>
      </c>
      <c r="AE216" s="847"/>
      <c r="AG216" s="941"/>
      <c r="AH216" s="802"/>
      <c r="AI216" s="802"/>
      <c r="AJ216" s="802"/>
      <c r="AK216" s="916"/>
      <c r="AL216" s="802"/>
      <c r="AM216" s="916"/>
    </row>
    <row r="217" spans="1:39" ht="20.25" customHeight="1" x14ac:dyDescent="0.25">
      <c r="A217" s="943"/>
      <c r="B217" s="529" t="s">
        <v>94</v>
      </c>
      <c r="C217" s="530"/>
      <c r="D217" s="727">
        <v>97000</v>
      </c>
      <c r="E217" s="630"/>
      <c r="F217" s="727">
        <f>D217*(1-'SZORZÓ+FELTÉTELEK'!$A$1)</f>
        <v>97000</v>
      </c>
      <c r="G217" s="629"/>
      <c r="I217" s="672"/>
      <c r="J217" s="529" t="s">
        <v>1156</v>
      </c>
      <c r="K217" s="530"/>
      <c r="L217" s="727">
        <v>135000</v>
      </c>
      <c r="M217" s="630"/>
      <c r="N217" s="727">
        <f>L217*(1-'SZORZÓ+FELTÉTELEK'!$A$1)</f>
        <v>135000</v>
      </c>
      <c r="O217" s="629"/>
      <c r="Q217" s="943"/>
      <c r="R217" s="529" t="s">
        <v>67</v>
      </c>
      <c r="S217" s="530"/>
      <c r="T217" s="646">
        <v>145000</v>
      </c>
      <c r="U217" s="646"/>
      <c r="V217" s="727">
        <f>T217*(1-'SZORZÓ+FELTÉTELEK'!$A$1)</f>
        <v>145000</v>
      </c>
      <c r="W217" s="629"/>
      <c r="Y217" s="672"/>
      <c r="Z217" s="529" t="s">
        <v>67</v>
      </c>
      <c r="AA217" s="530"/>
      <c r="AB217" s="727">
        <v>159000</v>
      </c>
      <c r="AC217" s="630"/>
      <c r="AD217" s="727">
        <f>AB217*(1-'SZORZÓ+FELTÉTELEK'!$A$1)</f>
        <v>159000</v>
      </c>
      <c r="AE217" s="629"/>
      <c r="AG217" s="941"/>
      <c r="AH217" s="802"/>
      <c r="AI217" s="802"/>
      <c r="AJ217" s="791"/>
      <c r="AK217" s="791"/>
      <c r="AL217" s="791"/>
      <c r="AM217" s="791"/>
    </row>
    <row r="218" spans="1:39" ht="20.25" customHeight="1" x14ac:dyDescent="0.25">
      <c r="A218" s="943"/>
      <c r="B218" s="529" t="s">
        <v>1110</v>
      </c>
      <c r="C218" s="530"/>
      <c r="D218" s="727">
        <f>D217+9300</f>
        <v>106300</v>
      </c>
      <c r="E218" s="630"/>
      <c r="F218" s="727">
        <f>D218*(1-'SZORZÓ+FELTÉTELEK'!$A$1)</f>
        <v>106300</v>
      </c>
      <c r="G218" s="629"/>
      <c r="I218" s="672"/>
      <c r="J218" s="708" t="s">
        <v>763</v>
      </c>
      <c r="K218" s="709"/>
      <c r="L218" s="709"/>
      <c r="M218" s="709"/>
      <c r="N218" s="709"/>
      <c r="O218" s="1065"/>
      <c r="Q218" s="943"/>
      <c r="R218" s="708" t="s">
        <v>1667</v>
      </c>
      <c r="S218" s="709"/>
      <c r="T218" s="709"/>
      <c r="U218" s="709"/>
      <c r="V218" s="709"/>
      <c r="W218" s="1065"/>
      <c r="Y218" s="672"/>
      <c r="Z218" s="638"/>
      <c r="AA218" s="639"/>
      <c r="AB218" s="639"/>
      <c r="AC218" s="639"/>
      <c r="AD218" s="639"/>
      <c r="AE218" s="640"/>
      <c r="AG218" s="941"/>
      <c r="AH218" s="802"/>
      <c r="AI218" s="802"/>
      <c r="AJ218" s="791"/>
      <c r="AK218" s="791"/>
      <c r="AL218" s="791"/>
      <c r="AM218" s="791"/>
    </row>
    <row r="219" spans="1:39" ht="20.25" customHeight="1" x14ac:dyDescent="0.25">
      <c r="A219" s="943"/>
      <c r="B219" s="810" t="s">
        <v>1429</v>
      </c>
      <c r="C219" s="811"/>
      <c r="D219" s="727">
        <f>D217+13500</f>
        <v>110500</v>
      </c>
      <c r="E219" s="630"/>
      <c r="F219" s="727">
        <f>D219*(1-'SZORZÓ+FELTÉTELEK'!$A$1)</f>
        <v>110500</v>
      </c>
      <c r="G219" s="629"/>
      <c r="I219" s="672"/>
      <c r="J219" s="711"/>
      <c r="K219" s="712"/>
      <c r="L219" s="712"/>
      <c r="M219" s="712"/>
      <c r="N219" s="712"/>
      <c r="O219" s="1066"/>
      <c r="Q219" s="943"/>
      <c r="R219" s="711"/>
      <c r="S219" s="712"/>
      <c r="T219" s="712"/>
      <c r="U219" s="712"/>
      <c r="V219" s="712"/>
      <c r="W219" s="1066"/>
      <c r="Y219" s="672"/>
      <c r="Z219" s="804"/>
      <c r="AA219" s="805"/>
      <c r="AB219" s="805"/>
      <c r="AC219" s="805"/>
      <c r="AD219" s="805"/>
      <c r="AE219" s="806"/>
      <c r="AG219" s="941"/>
      <c r="AH219" s="712"/>
      <c r="AI219" s="712"/>
      <c r="AJ219" s="712"/>
      <c r="AK219" s="712"/>
      <c r="AL219" s="712"/>
      <c r="AM219" s="712"/>
    </row>
    <row r="220" spans="1:39" ht="20.25" customHeight="1" x14ac:dyDescent="0.25">
      <c r="A220" s="943"/>
      <c r="B220" s="529"/>
      <c r="C220" s="825"/>
      <c r="D220" s="825"/>
      <c r="E220" s="825"/>
      <c r="F220" s="825"/>
      <c r="G220" s="1004"/>
      <c r="I220" s="672"/>
      <c r="J220" s="714"/>
      <c r="K220" s="715"/>
      <c r="L220" s="715"/>
      <c r="M220" s="715"/>
      <c r="N220" s="715"/>
      <c r="O220" s="1067"/>
      <c r="Q220" s="943"/>
      <c r="R220" s="714"/>
      <c r="S220" s="715"/>
      <c r="T220" s="715"/>
      <c r="U220" s="715"/>
      <c r="V220" s="715"/>
      <c r="W220" s="1067"/>
      <c r="Y220" s="672"/>
      <c r="Z220" s="641"/>
      <c r="AA220" s="642"/>
      <c r="AB220" s="642"/>
      <c r="AC220" s="642"/>
      <c r="AD220" s="642"/>
      <c r="AE220" s="643"/>
      <c r="AG220" s="941"/>
      <c r="AH220" s="712"/>
      <c r="AI220" s="712"/>
      <c r="AJ220" s="712"/>
      <c r="AK220" s="712"/>
      <c r="AL220" s="712"/>
      <c r="AM220" s="712"/>
    </row>
    <row r="221" spans="1:39" ht="12.75" customHeight="1" x14ac:dyDescent="0.25">
      <c r="A221" s="943"/>
      <c r="B221" s="88" t="s">
        <v>2</v>
      </c>
      <c r="C221" s="89" t="s">
        <v>83</v>
      </c>
      <c r="D221" s="764"/>
      <c r="E221" s="765"/>
      <c r="F221" s="87" t="s">
        <v>3</v>
      </c>
      <c r="G221" s="112" t="s">
        <v>100</v>
      </c>
      <c r="I221" s="672"/>
      <c r="J221" s="88" t="s">
        <v>2</v>
      </c>
      <c r="K221" s="89" t="s">
        <v>762</v>
      </c>
      <c r="L221" s="654"/>
      <c r="M221" s="1249"/>
      <c r="N221" s="88" t="s">
        <v>3</v>
      </c>
      <c r="O221" s="112" t="s">
        <v>100</v>
      </c>
      <c r="Q221" s="943"/>
      <c r="R221" s="88" t="s">
        <v>2</v>
      </c>
      <c r="S221" s="89" t="s">
        <v>83</v>
      </c>
      <c r="T221" s="764"/>
      <c r="U221" s="765"/>
      <c r="V221" s="87" t="s">
        <v>3</v>
      </c>
      <c r="W221" s="112" t="s">
        <v>100</v>
      </c>
      <c r="Y221" s="672"/>
      <c r="Z221" s="88" t="s">
        <v>2</v>
      </c>
      <c r="AA221" s="89" t="s">
        <v>762</v>
      </c>
      <c r="AB221" s="654"/>
      <c r="AC221" s="1249"/>
      <c r="AD221" s="88" t="s">
        <v>3</v>
      </c>
      <c r="AE221" s="112" t="s">
        <v>100</v>
      </c>
      <c r="AG221" s="941"/>
      <c r="AH221" s="194"/>
      <c r="AI221" s="193"/>
      <c r="AJ221" s="940"/>
      <c r="AK221" s="940"/>
      <c r="AL221" s="194"/>
      <c r="AM221" s="193"/>
    </row>
    <row r="222" spans="1:39" ht="12.75" customHeight="1" x14ac:dyDescent="0.25">
      <c r="A222" s="943"/>
      <c r="B222" s="88" t="s">
        <v>5</v>
      </c>
      <c r="C222" s="89" t="s">
        <v>1666</v>
      </c>
      <c r="D222" s="766"/>
      <c r="E222" s="767"/>
      <c r="F222" s="87" t="s">
        <v>6</v>
      </c>
      <c r="G222" s="111" t="s">
        <v>29</v>
      </c>
      <c r="I222" s="672"/>
      <c r="J222" s="88" t="s">
        <v>5</v>
      </c>
      <c r="K222" s="89" t="s">
        <v>761</v>
      </c>
      <c r="L222" s="656"/>
      <c r="M222" s="940"/>
      <c r="N222" s="88" t="s">
        <v>6</v>
      </c>
      <c r="O222" s="111" t="s">
        <v>22</v>
      </c>
      <c r="Q222" s="943"/>
      <c r="R222" s="88" t="s">
        <v>5</v>
      </c>
      <c r="S222" s="89" t="s">
        <v>1666</v>
      </c>
      <c r="T222" s="766"/>
      <c r="U222" s="767"/>
      <c r="V222" s="87" t="s">
        <v>6</v>
      </c>
      <c r="W222" s="111" t="s">
        <v>29</v>
      </c>
      <c r="Y222" s="672"/>
      <c r="Z222" s="88" t="s">
        <v>5</v>
      </c>
      <c r="AA222" s="89" t="s">
        <v>761</v>
      </c>
      <c r="AB222" s="656"/>
      <c r="AC222" s="940"/>
      <c r="AD222" s="88" t="s">
        <v>6</v>
      </c>
      <c r="AE222" s="111" t="s">
        <v>22</v>
      </c>
      <c r="AG222" s="941"/>
      <c r="AH222" s="194"/>
      <c r="AI222" s="193"/>
      <c r="AJ222" s="940"/>
      <c r="AK222" s="940"/>
      <c r="AL222" s="194"/>
      <c r="AM222" s="177"/>
    </row>
    <row r="223" spans="1:39" ht="12.75" customHeight="1" x14ac:dyDescent="0.25">
      <c r="A223" s="943"/>
      <c r="B223" s="88" t="s">
        <v>7</v>
      </c>
      <c r="C223" s="89" t="s">
        <v>49</v>
      </c>
      <c r="D223" s="766"/>
      <c r="E223" s="767"/>
      <c r="F223" s="7" t="s">
        <v>8</v>
      </c>
      <c r="G223" s="110" t="s">
        <v>760</v>
      </c>
      <c r="I223" s="672"/>
      <c r="J223" s="88" t="s">
        <v>7</v>
      </c>
      <c r="K223" s="89" t="s">
        <v>13</v>
      </c>
      <c r="L223" s="656"/>
      <c r="M223" s="940"/>
      <c r="N223" s="90" t="s">
        <v>8</v>
      </c>
      <c r="O223" s="115" t="s">
        <v>760</v>
      </c>
      <c r="Q223" s="943"/>
      <c r="R223" s="88" t="s">
        <v>7</v>
      </c>
      <c r="S223" s="89" t="s">
        <v>49</v>
      </c>
      <c r="T223" s="766"/>
      <c r="U223" s="767"/>
      <c r="V223" s="7" t="s">
        <v>8</v>
      </c>
      <c r="W223" s="110" t="s">
        <v>14</v>
      </c>
      <c r="Y223" s="672"/>
      <c r="Z223" s="88" t="s">
        <v>7</v>
      </c>
      <c r="AA223" s="89" t="s">
        <v>13</v>
      </c>
      <c r="AB223" s="656"/>
      <c r="AC223" s="940"/>
      <c r="AD223" s="90" t="s">
        <v>8</v>
      </c>
      <c r="AE223" s="115" t="s">
        <v>14</v>
      </c>
      <c r="AG223" s="941"/>
      <c r="AH223" s="194"/>
      <c r="AI223" s="193"/>
      <c r="AJ223" s="940"/>
      <c r="AK223" s="940"/>
      <c r="AL223" s="178"/>
      <c r="AM223" s="179"/>
    </row>
    <row r="224" spans="1:39" ht="12.75" customHeight="1" x14ac:dyDescent="0.25">
      <c r="A224" s="943"/>
      <c r="B224" s="88" t="s">
        <v>9</v>
      </c>
      <c r="C224" s="89" t="s">
        <v>131</v>
      </c>
      <c r="D224" s="766"/>
      <c r="E224" s="767"/>
      <c r="F224" s="109" t="s">
        <v>10</v>
      </c>
      <c r="G224" s="108" t="s">
        <v>135</v>
      </c>
      <c r="I224" s="672"/>
      <c r="J224" s="88" t="s">
        <v>9</v>
      </c>
      <c r="K224" s="89" t="s">
        <v>131</v>
      </c>
      <c r="L224" s="656"/>
      <c r="M224" s="940"/>
      <c r="N224" s="114" t="s">
        <v>10</v>
      </c>
      <c r="O224" s="113" t="s">
        <v>96</v>
      </c>
      <c r="Q224" s="943"/>
      <c r="R224" s="88" t="s">
        <v>9</v>
      </c>
      <c r="S224" s="89" t="s">
        <v>131</v>
      </c>
      <c r="T224" s="766"/>
      <c r="U224" s="767"/>
      <c r="V224" s="114" t="s">
        <v>10</v>
      </c>
      <c r="W224" s="116" t="s">
        <v>96</v>
      </c>
      <c r="Y224" s="672"/>
      <c r="Z224" s="88" t="s">
        <v>9</v>
      </c>
      <c r="AA224" s="89" t="s">
        <v>131</v>
      </c>
      <c r="AB224" s="656"/>
      <c r="AC224" s="940"/>
      <c r="AD224" s="114" t="s">
        <v>10</v>
      </c>
      <c r="AE224" s="116" t="s">
        <v>96</v>
      </c>
      <c r="AG224" s="941"/>
      <c r="AH224" s="194"/>
      <c r="AI224" s="193"/>
      <c r="AJ224" s="940"/>
      <c r="AK224" s="940"/>
      <c r="AL224" s="178"/>
      <c r="AM224" s="179"/>
    </row>
    <row r="225" spans="1:43" ht="12.75" customHeight="1" x14ac:dyDescent="0.25">
      <c r="A225" s="943"/>
      <c r="B225" s="88" t="s">
        <v>11</v>
      </c>
      <c r="C225" s="89" t="s">
        <v>36</v>
      </c>
      <c r="D225" s="768"/>
      <c r="E225" s="769"/>
      <c r="F225" s="69" t="s">
        <v>759</v>
      </c>
      <c r="G225" s="107">
        <v>1</v>
      </c>
      <c r="I225" s="672"/>
      <c r="J225" s="88" t="s">
        <v>11</v>
      </c>
      <c r="K225" s="89" t="s">
        <v>36</v>
      </c>
      <c r="L225" s="658"/>
      <c r="M225" s="1250"/>
      <c r="N225" s="69" t="s">
        <v>759</v>
      </c>
      <c r="O225" s="107">
        <v>1</v>
      </c>
      <c r="Q225" s="943"/>
      <c r="R225" s="88" t="s">
        <v>11</v>
      </c>
      <c r="S225" s="89" t="s">
        <v>36</v>
      </c>
      <c r="T225" s="768"/>
      <c r="U225" s="769"/>
      <c r="V225" s="69" t="s">
        <v>759</v>
      </c>
      <c r="W225" s="107">
        <v>1</v>
      </c>
      <c r="Y225" s="672"/>
      <c r="Z225" s="88" t="s">
        <v>11</v>
      </c>
      <c r="AA225" s="89" t="s">
        <v>36</v>
      </c>
      <c r="AB225" s="658"/>
      <c r="AC225" s="1250"/>
      <c r="AD225" s="69" t="s">
        <v>759</v>
      </c>
      <c r="AE225" s="107">
        <v>1</v>
      </c>
      <c r="AG225" s="941"/>
      <c r="AH225" s="194"/>
      <c r="AI225" s="193"/>
      <c r="AJ225" s="940"/>
      <c r="AK225" s="940"/>
      <c r="AL225" s="194"/>
      <c r="AM225" s="188"/>
    </row>
    <row r="226" spans="1:43" ht="134.25" customHeight="1" x14ac:dyDescent="0.25">
      <c r="A226" s="943"/>
      <c r="B226" s="730" t="s">
        <v>1669</v>
      </c>
      <c r="C226" s="681"/>
      <c r="D226" s="681"/>
      <c r="E226" s="681"/>
      <c r="F226" s="681"/>
      <c r="G226" s="919"/>
      <c r="I226" s="672"/>
      <c r="J226" s="730" t="s">
        <v>1010</v>
      </c>
      <c r="K226" s="681"/>
      <c r="L226" s="681"/>
      <c r="M226" s="681"/>
      <c r="N226" s="681"/>
      <c r="O226" s="919"/>
      <c r="Q226" s="943"/>
      <c r="R226" s="730" t="s">
        <v>1668</v>
      </c>
      <c r="S226" s="681"/>
      <c r="T226" s="681"/>
      <c r="U226" s="681"/>
      <c r="V226" s="681"/>
      <c r="W226" s="919"/>
      <c r="Y226" s="672"/>
      <c r="Z226" s="730" t="s">
        <v>1161</v>
      </c>
      <c r="AA226" s="681"/>
      <c r="AB226" s="681"/>
      <c r="AC226" s="681"/>
      <c r="AD226" s="681"/>
      <c r="AE226" s="919"/>
      <c r="AG226" s="941"/>
      <c r="AH226" s="895"/>
      <c r="AI226" s="895"/>
      <c r="AJ226" s="895"/>
      <c r="AK226" s="895"/>
      <c r="AL226" s="895"/>
      <c r="AM226" s="895"/>
    </row>
    <row r="227" spans="1:43" ht="22.5" customHeight="1" thickBot="1" x14ac:dyDescent="0.3">
      <c r="A227" s="1226"/>
      <c r="B227" s="920"/>
      <c r="C227" s="921"/>
      <c r="D227" s="921"/>
      <c r="E227" s="921"/>
      <c r="F227" s="921"/>
      <c r="G227" s="922"/>
      <c r="I227" s="673"/>
      <c r="J227" s="920"/>
      <c r="K227" s="921"/>
      <c r="L227" s="921"/>
      <c r="M227" s="921"/>
      <c r="N227" s="921"/>
      <c r="O227" s="922"/>
      <c r="Q227" s="1226"/>
      <c r="R227" s="920"/>
      <c r="S227" s="921"/>
      <c r="T227" s="921"/>
      <c r="U227" s="921"/>
      <c r="V227" s="921"/>
      <c r="W227" s="922"/>
      <c r="Y227" s="673"/>
      <c r="Z227" s="920"/>
      <c r="AA227" s="921"/>
      <c r="AB227" s="921"/>
      <c r="AC227" s="921"/>
      <c r="AD227" s="921"/>
      <c r="AE227" s="922"/>
      <c r="AG227" s="941"/>
      <c r="AH227" s="895"/>
      <c r="AI227" s="895"/>
      <c r="AJ227" s="895"/>
      <c r="AK227" s="895"/>
      <c r="AL227" s="895"/>
      <c r="AM227" s="895"/>
    </row>
    <row r="228" spans="1:43" ht="16.149999999999999" customHeight="1" thickTop="1" thickBot="1" x14ac:dyDescent="0.3">
      <c r="A228" s="41"/>
      <c r="B228" s="29"/>
      <c r="C228" s="29"/>
      <c r="D228" s="29"/>
      <c r="E228" s="29"/>
      <c r="F228" s="29"/>
      <c r="G228" s="29"/>
      <c r="I228" s="31"/>
      <c r="J228" s="29"/>
      <c r="K228" s="29"/>
      <c r="L228" s="29"/>
      <c r="M228" s="29"/>
      <c r="N228" s="29"/>
      <c r="O228" s="29"/>
      <c r="Q228" s="8"/>
      <c r="R228" s="29"/>
      <c r="S228" s="29"/>
      <c r="T228" s="29"/>
      <c r="U228" s="29"/>
      <c r="V228" s="29"/>
      <c r="W228" s="29"/>
      <c r="Y228" s="8"/>
      <c r="Z228" s="29"/>
      <c r="AA228" s="29"/>
      <c r="AB228" s="29"/>
      <c r="AC228" s="29"/>
      <c r="AD228" s="29"/>
      <c r="AE228" s="29"/>
      <c r="AG228" s="8"/>
      <c r="AH228" s="29"/>
      <c r="AI228" s="29"/>
      <c r="AJ228" s="29"/>
      <c r="AK228" s="29"/>
      <c r="AL228" s="29"/>
      <c r="AM228" s="29"/>
    </row>
    <row r="229" spans="1:43" ht="23.65" customHeight="1" thickTop="1" x14ac:dyDescent="0.25">
      <c r="A229" s="1360">
        <v>5600</v>
      </c>
      <c r="B229" s="623" t="s">
        <v>41</v>
      </c>
      <c r="C229" s="624"/>
      <c r="D229" s="623" t="s">
        <v>42</v>
      </c>
      <c r="E229" s="624"/>
      <c r="F229" s="623" t="s">
        <v>1</v>
      </c>
      <c r="G229" s="847"/>
      <c r="I229" s="858" t="s">
        <v>178</v>
      </c>
      <c r="J229" s="815" t="s">
        <v>0</v>
      </c>
      <c r="K229" s="816"/>
      <c r="L229" s="815" t="s">
        <v>1</v>
      </c>
      <c r="M229" s="816"/>
      <c r="N229" s="815" t="s">
        <v>1</v>
      </c>
      <c r="O229" s="900"/>
      <c r="Q229" s="1113" t="s">
        <v>180</v>
      </c>
      <c r="R229" s="1165" t="s">
        <v>41</v>
      </c>
      <c r="S229" s="1335"/>
      <c r="T229" s="1165" t="s">
        <v>1</v>
      </c>
      <c r="U229" s="1166"/>
      <c r="V229" s="1116" t="s">
        <v>1</v>
      </c>
      <c r="W229" s="1117"/>
      <c r="Y229" s="1240" t="s">
        <v>996</v>
      </c>
      <c r="Z229" s="721" t="s">
        <v>0</v>
      </c>
      <c r="AA229" s="722"/>
      <c r="AB229" s="721" t="s">
        <v>1</v>
      </c>
      <c r="AC229" s="1112"/>
      <c r="AD229" s="687" t="s">
        <v>1</v>
      </c>
      <c r="AE229" s="876"/>
      <c r="AG229" s="941"/>
      <c r="AH229" s="802"/>
      <c r="AI229" s="948"/>
      <c r="AJ229" s="802"/>
      <c r="AK229" s="916"/>
      <c r="AL229" s="802"/>
      <c r="AM229" s="916"/>
    </row>
    <row r="230" spans="1:43" ht="20.25" customHeight="1" x14ac:dyDescent="0.25">
      <c r="A230" s="1361"/>
      <c r="B230" s="626" t="s">
        <v>1438</v>
      </c>
      <c r="C230" s="627"/>
      <c r="D230" s="727">
        <v>128000</v>
      </c>
      <c r="E230" s="629"/>
      <c r="F230" s="727">
        <f>D230*(1-'SZORZÓ+FELTÉTELEK'!$A$1)</f>
        <v>128000</v>
      </c>
      <c r="G230" s="629"/>
      <c r="I230" s="859"/>
      <c r="J230" s="529" t="s">
        <v>174</v>
      </c>
      <c r="K230" s="530"/>
      <c r="L230" s="727">
        <v>119000</v>
      </c>
      <c r="M230" s="630"/>
      <c r="N230" s="727">
        <f>L230*(1-'SZORZÓ+FELTÉTELEK'!$A$1)</f>
        <v>119000</v>
      </c>
      <c r="O230" s="851"/>
      <c r="Q230" s="1114"/>
      <c r="R230" s="1365" t="s">
        <v>956</v>
      </c>
      <c r="S230" s="1366"/>
      <c r="T230" s="676">
        <v>140500</v>
      </c>
      <c r="U230" s="677"/>
      <c r="V230" s="1071">
        <f>T230*(1-'SZORZÓ+FELTÉTELEK'!$A$1)</f>
        <v>140500</v>
      </c>
      <c r="W230" s="1072"/>
      <c r="Y230" s="1241"/>
      <c r="Z230" s="529" t="s">
        <v>1091</v>
      </c>
      <c r="AA230" s="530"/>
      <c r="AB230" s="646">
        <v>65000</v>
      </c>
      <c r="AC230" s="646"/>
      <c r="AD230" s="630">
        <f>AB230*(1-'SZORZÓ+FELTÉTELEK'!$A$1)</f>
        <v>65000</v>
      </c>
      <c r="AE230" s="844"/>
      <c r="AG230" s="941"/>
      <c r="AH230" s="802"/>
      <c r="AI230" s="802"/>
      <c r="AJ230" s="791"/>
      <c r="AK230" s="791"/>
      <c r="AL230" s="791"/>
      <c r="AM230" s="791"/>
    </row>
    <row r="231" spans="1:43" ht="20.25" customHeight="1" x14ac:dyDescent="0.25">
      <c r="A231" s="1361"/>
      <c r="B231" s="638" t="s">
        <v>68</v>
      </c>
      <c r="C231" s="639"/>
      <c r="D231" s="639"/>
      <c r="E231" s="639"/>
      <c r="F231" s="639"/>
      <c r="G231" s="640"/>
      <c r="I231" s="859"/>
      <c r="J231" s="529" t="s">
        <v>67</v>
      </c>
      <c r="K231" s="530"/>
      <c r="L231" s="727">
        <v>172000</v>
      </c>
      <c r="M231" s="630"/>
      <c r="N231" s="727">
        <f>L231*(1-'SZORZÓ+FELTÉTELEK'!$A$1)</f>
        <v>172000</v>
      </c>
      <c r="O231" s="851"/>
      <c r="Q231" s="1114"/>
      <c r="R231" s="1215" t="s">
        <v>957</v>
      </c>
      <c r="S231" s="1216"/>
      <c r="T231" s="1336">
        <v>132000</v>
      </c>
      <c r="U231" s="1337"/>
      <c r="V231" s="1126">
        <f>T231*(1-'SZORZÓ+FELTÉTELEK'!$A$1)</f>
        <v>132000</v>
      </c>
      <c r="W231" s="1127"/>
      <c r="Y231" s="1241"/>
      <c r="Z231" s="838" t="s">
        <v>1671</v>
      </c>
      <c r="AA231" s="839"/>
      <c r="AB231" s="839"/>
      <c r="AC231" s="839"/>
      <c r="AD231" s="839"/>
      <c r="AE231" s="1068"/>
      <c r="AG231" s="941"/>
      <c r="AH231" s="712"/>
      <c r="AI231" s="712"/>
      <c r="AJ231" s="712"/>
      <c r="AK231" s="712"/>
      <c r="AL231" s="712"/>
      <c r="AM231" s="712"/>
    </row>
    <row r="232" spans="1:43" ht="20.25" customHeight="1" x14ac:dyDescent="0.25">
      <c r="A232" s="1361"/>
      <c r="B232" s="804"/>
      <c r="C232" s="805"/>
      <c r="D232" s="805"/>
      <c r="E232" s="805"/>
      <c r="F232" s="805"/>
      <c r="G232" s="806"/>
      <c r="I232" s="859"/>
      <c r="J232" s="1338"/>
      <c r="K232" s="1339"/>
      <c r="L232" s="1339"/>
      <c r="M232" s="1339"/>
      <c r="N232" s="1339"/>
      <c r="O232" s="1340"/>
      <c r="Q232" s="1114"/>
      <c r="R232" s="1121" t="s">
        <v>1910</v>
      </c>
      <c r="S232" s="1122"/>
      <c r="T232" s="1122"/>
      <c r="U232" s="1122"/>
      <c r="V232" s="1122"/>
      <c r="W232" s="1123"/>
      <c r="Y232" s="1241"/>
      <c r="Z232" s="998"/>
      <c r="AA232" s="999"/>
      <c r="AB232" s="999"/>
      <c r="AC232" s="999"/>
      <c r="AD232" s="999"/>
      <c r="AE232" s="1069"/>
      <c r="AG232" s="941"/>
      <c r="AH232" s="712"/>
      <c r="AI232" s="712"/>
      <c r="AJ232" s="712"/>
      <c r="AK232" s="712"/>
      <c r="AL232" s="712"/>
      <c r="AM232" s="712"/>
    </row>
    <row r="233" spans="1:43" ht="20.25" customHeight="1" x14ac:dyDescent="0.25">
      <c r="A233" s="1361"/>
      <c r="B233" s="641"/>
      <c r="C233" s="642"/>
      <c r="D233" s="642"/>
      <c r="E233" s="642"/>
      <c r="F233" s="642"/>
      <c r="G233" s="643"/>
      <c r="I233" s="859"/>
      <c r="J233" s="1341"/>
      <c r="K233" s="1342"/>
      <c r="L233" s="1342"/>
      <c r="M233" s="1342"/>
      <c r="N233" s="1342"/>
      <c r="O233" s="1343"/>
      <c r="Q233" s="1114"/>
      <c r="R233" s="991"/>
      <c r="S233" s="992"/>
      <c r="T233" s="992"/>
      <c r="U233" s="992"/>
      <c r="V233" s="992"/>
      <c r="W233" s="1124"/>
      <c r="Y233" s="1241"/>
      <c r="Z233" s="841"/>
      <c r="AA233" s="842"/>
      <c r="AB233" s="842"/>
      <c r="AC233" s="842"/>
      <c r="AD233" s="842"/>
      <c r="AE233" s="1070"/>
      <c r="AG233" s="941"/>
      <c r="AH233" s="712"/>
      <c r="AI233" s="712"/>
      <c r="AJ233" s="712"/>
      <c r="AK233" s="712"/>
      <c r="AL233" s="712"/>
      <c r="AM233" s="712"/>
    </row>
    <row r="234" spans="1:43" ht="12.75" customHeight="1" x14ac:dyDescent="0.25">
      <c r="A234" s="1361"/>
      <c r="B234" s="26" t="s">
        <v>2</v>
      </c>
      <c r="C234" s="98" t="s">
        <v>988</v>
      </c>
      <c r="D234" s="1275"/>
      <c r="E234" s="1276"/>
      <c r="F234" s="26" t="s">
        <v>3</v>
      </c>
      <c r="G234" s="139" t="s">
        <v>100</v>
      </c>
      <c r="I234" s="859"/>
      <c r="J234" s="88" t="s">
        <v>2</v>
      </c>
      <c r="K234" s="89" t="s">
        <v>179</v>
      </c>
      <c r="L234" s="654"/>
      <c r="M234" s="655"/>
      <c r="N234" s="88" t="s">
        <v>3</v>
      </c>
      <c r="O234" s="73" t="s">
        <v>100</v>
      </c>
      <c r="Q234" s="1114"/>
      <c r="R234" s="121" t="s">
        <v>2</v>
      </c>
      <c r="S234" s="264" t="s">
        <v>181</v>
      </c>
      <c r="T234" s="738"/>
      <c r="U234" s="739"/>
      <c r="V234" s="121" t="s">
        <v>3</v>
      </c>
      <c r="W234" s="403" t="s">
        <v>100</v>
      </c>
      <c r="Y234" s="1241"/>
      <c r="Z234" s="88" t="s">
        <v>2</v>
      </c>
      <c r="AA234" s="89" t="s">
        <v>762</v>
      </c>
      <c r="AB234" s="654"/>
      <c r="AC234" s="655"/>
      <c r="AD234" s="88" t="s">
        <v>3</v>
      </c>
      <c r="AE234" s="119" t="s">
        <v>100</v>
      </c>
      <c r="AG234" s="941"/>
      <c r="AH234" s="194"/>
      <c r="AI234" s="193"/>
      <c r="AJ234" s="940"/>
      <c r="AK234" s="940"/>
      <c r="AL234" s="194"/>
      <c r="AM234" s="193"/>
    </row>
    <row r="235" spans="1:43" ht="12.75" customHeight="1" x14ac:dyDescent="0.25">
      <c r="A235" s="1361"/>
      <c r="B235" s="26" t="s">
        <v>5</v>
      </c>
      <c r="C235" s="98" t="s">
        <v>1565</v>
      </c>
      <c r="D235" s="1277"/>
      <c r="E235" s="1278"/>
      <c r="F235" s="26" t="s">
        <v>6</v>
      </c>
      <c r="G235" s="115" t="s">
        <v>1564</v>
      </c>
      <c r="I235" s="859"/>
      <c r="J235" s="88" t="s">
        <v>5</v>
      </c>
      <c r="K235" s="89" t="s">
        <v>31</v>
      </c>
      <c r="L235" s="656"/>
      <c r="M235" s="657"/>
      <c r="N235" s="88" t="s">
        <v>6</v>
      </c>
      <c r="O235" s="71" t="s">
        <v>120</v>
      </c>
      <c r="Q235" s="1114"/>
      <c r="R235" s="121" t="s">
        <v>5</v>
      </c>
      <c r="S235" s="264" t="s">
        <v>182</v>
      </c>
      <c r="T235" s="740"/>
      <c r="U235" s="741"/>
      <c r="V235" s="121" t="s">
        <v>6</v>
      </c>
      <c r="W235" s="447" t="s">
        <v>22</v>
      </c>
      <c r="Y235" s="1241"/>
      <c r="Z235" s="88" t="s">
        <v>5</v>
      </c>
      <c r="AA235" s="89" t="s">
        <v>1570</v>
      </c>
      <c r="AB235" s="656"/>
      <c r="AC235" s="657"/>
      <c r="AD235" s="88" t="s">
        <v>6</v>
      </c>
      <c r="AE235" s="118" t="s">
        <v>130</v>
      </c>
      <c r="AG235" s="941"/>
      <c r="AH235" s="194"/>
      <c r="AI235" s="193"/>
      <c r="AJ235" s="940"/>
      <c r="AK235" s="940"/>
      <c r="AL235" s="194"/>
      <c r="AM235" s="177"/>
    </row>
    <row r="236" spans="1:43" ht="12.75" customHeight="1" x14ac:dyDescent="0.25">
      <c r="A236" s="1361"/>
      <c r="B236" s="26" t="s">
        <v>7</v>
      </c>
      <c r="C236" s="98" t="s">
        <v>1563</v>
      </c>
      <c r="D236" s="1277"/>
      <c r="E236" s="1278"/>
      <c r="F236" s="15" t="s">
        <v>8</v>
      </c>
      <c r="G236" s="115" t="s">
        <v>14</v>
      </c>
      <c r="I236" s="859"/>
      <c r="J236" s="88" t="s">
        <v>7</v>
      </c>
      <c r="K236" s="89" t="s">
        <v>13</v>
      </c>
      <c r="L236" s="656"/>
      <c r="M236" s="657"/>
      <c r="N236" s="90" t="s">
        <v>8</v>
      </c>
      <c r="O236" s="72" t="s">
        <v>14</v>
      </c>
      <c r="Q236" s="1114"/>
      <c r="R236" s="121" t="s">
        <v>7</v>
      </c>
      <c r="S236" s="264" t="s">
        <v>69</v>
      </c>
      <c r="T236" s="740"/>
      <c r="U236" s="741"/>
      <c r="V236" s="122" t="s">
        <v>8</v>
      </c>
      <c r="W236" s="402" t="s">
        <v>14</v>
      </c>
      <c r="Y236" s="1241"/>
      <c r="Z236" s="88" t="s">
        <v>7</v>
      </c>
      <c r="AA236" s="89" t="s">
        <v>69</v>
      </c>
      <c r="AB236" s="656"/>
      <c r="AC236" s="657"/>
      <c r="AD236" s="90" t="s">
        <v>8</v>
      </c>
      <c r="AE236" s="117" t="s">
        <v>14</v>
      </c>
      <c r="AG236" s="941"/>
      <c r="AH236" s="194"/>
      <c r="AI236" s="193"/>
      <c r="AJ236" s="940"/>
      <c r="AK236" s="940"/>
      <c r="AL236" s="178"/>
      <c r="AM236" s="179"/>
    </row>
    <row r="237" spans="1:43" ht="12.75" customHeight="1" x14ac:dyDescent="0.25">
      <c r="A237" s="1361"/>
      <c r="B237" s="26" t="s">
        <v>9</v>
      </c>
      <c r="C237" s="98" t="s">
        <v>131</v>
      </c>
      <c r="D237" s="1277"/>
      <c r="E237" s="1278"/>
      <c r="F237" s="15" t="s">
        <v>10</v>
      </c>
      <c r="G237" s="115" t="s">
        <v>20</v>
      </c>
      <c r="I237" s="859"/>
      <c r="J237" s="88" t="s">
        <v>9</v>
      </c>
      <c r="K237" s="89" t="s">
        <v>92</v>
      </c>
      <c r="L237" s="656"/>
      <c r="M237" s="657"/>
      <c r="N237" s="90" t="s">
        <v>10</v>
      </c>
      <c r="O237" s="72" t="s">
        <v>32</v>
      </c>
      <c r="Q237" s="1114"/>
      <c r="R237" s="121" t="s">
        <v>9</v>
      </c>
      <c r="S237" s="264" t="s">
        <v>15</v>
      </c>
      <c r="T237" s="740"/>
      <c r="U237" s="741"/>
      <c r="V237" s="122" t="s">
        <v>10</v>
      </c>
      <c r="W237" s="402" t="s">
        <v>32</v>
      </c>
      <c r="Y237" s="1241"/>
      <c r="Z237" s="88" t="s">
        <v>9</v>
      </c>
      <c r="AA237" s="89" t="s">
        <v>15</v>
      </c>
      <c r="AB237" s="656"/>
      <c r="AC237" s="657"/>
      <c r="AD237" s="1079" t="s">
        <v>10</v>
      </c>
      <c r="AE237" s="1081" t="s">
        <v>1585</v>
      </c>
      <c r="AG237" s="941"/>
      <c r="AH237" s="194"/>
      <c r="AI237" s="193"/>
      <c r="AJ237" s="940"/>
      <c r="AK237" s="940"/>
      <c r="AL237" s="178"/>
      <c r="AM237" s="179"/>
    </row>
    <row r="238" spans="1:43" ht="12.75" customHeight="1" x14ac:dyDescent="0.25">
      <c r="A238" s="1361"/>
      <c r="B238" s="26" t="s">
        <v>11</v>
      </c>
      <c r="C238" s="98" t="s">
        <v>27</v>
      </c>
      <c r="D238" s="1279"/>
      <c r="E238" s="1280"/>
      <c r="F238" s="15"/>
      <c r="G238" s="329"/>
      <c r="I238" s="859"/>
      <c r="J238" s="88" t="s">
        <v>11</v>
      </c>
      <c r="K238" s="89" t="s">
        <v>92</v>
      </c>
      <c r="L238" s="658"/>
      <c r="M238" s="659"/>
      <c r="N238" s="836"/>
      <c r="O238" s="837"/>
      <c r="Q238" s="1114"/>
      <c r="R238" s="121" t="s">
        <v>11</v>
      </c>
      <c r="S238" s="264" t="s">
        <v>15</v>
      </c>
      <c r="T238" s="742"/>
      <c r="U238" s="743"/>
      <c r="V238" s="1213"/>
      <c r="W238" s="1214"/>
      <c r="Y238" s="1241"/>
      <c r="Z238" s="88" t="s">
        <v>11</v>
      </c>
      <c r="AA238" s="89" t="s">
        <v>444</v>
      </c>
      <c r="AB238" s="658"/>
      <c r="AC238" s="659"/>
      <c r="AD238" s="1080"/>
      <c r="AE238" s="1082"/>
      <c r="AG238" s="941"/>
      <c r="AH238" s="194"/>
      <c r="AI238" s="193"/>
      <c r="AJ238" s="940"/>
      <c r="AK238" s="940"/>
      <c r="AL238" s="194"/>
      <c r="AM238" s="193"/>
    </row>
    <row r="239" spans="1:43" ht="134.25" customHeight="1" x14ac:dyDescent="0.25">
      <c r="A239" s="1361"/>
      <c r="B239" s="817" t="s">
        <v>1562</v>
      </c>
      <c r="C239" s="818"/>
      <c r="D239" s="818"/>
      <c r="E239" s="818"/>
      <c r="F239" s="818"/>
      <c r="G239" s="819"/>
      <c r="I239" s="859"/>
      <c r="J239" s="730" t="s">
        <v>1899</v>
      </c>
      <c r="K239" s="681"/>
      <c r="L239" s="681"/>
      <c r="M239" s="681"/>
      <c r="N239" s="681"/>
      <c r="O239" s="682"/>
      <c r="Q239" s="1114"/>
      <c r="R239" s="1159" t="s">
        <v>679</v>
      </c>
      <c r="S239" s="1160"/>
      <c r="T239" s="1160"/>
      <c r="U239" s="1160"/>
      <c r="V239" s="1160"/>
      <c r="W239" s="1161"/>
      <c r="Y239" s="1241"/>
      <c r="Z239" s="730" t="s">
        <v>1670</v>
      </c>
      <c r="AA239" s="681"/>
      <c r="AB239" s="681"/>
      <c r="AC239" s="681"/>
      <c r="AD239" s="681"/>
      <c r="AE239" s="894"/>
      <c r="AG239" s="941"/>
      <c r="AH239" s="895"/>
      <c r="AI239" s="895"/>
      <c r="AJ239" s="895"/>
      <c r="AK239" s="895"/>
      <c r="AL239" s="895"/>
      <c r="AM239" s="895"/>
      <c r="AQ239"/>
    </row>
    <row r="240" spans="1:43" ht="22.5" customHeight="1" thickBot="1" x14ac:dyDescent="0.3">
      <c r="A240" s="1362"/>
      <c r="B240" s="820"/>
      <c r="C240" s="821"/>
      <c r="D240" s="821"/>
      <c r="E240" s="821"/>
      <c r="F240" s="821"/>
      <c r="G240" s="822"/>
      <c r="I240" s="860"/>
      <c r="J240" s="827"/>
      <c r="K240" s="684"/>
      <c r="L240" s="684"/>
      <c r="M240" s="684"/>
      <c r="N240" s="684"/>
      <c r="O240" s="685"/>
      <c r="Q240" s="1115"/>
      <c r="R240" s="1162"/>
      <c r="S240" s="1163"/>
      <c r="T240" s="1163"/>
      <c r="U240" s="1163"/>
      <c r="V240" s="1163"/>
      <c r="W240" s="1164"/>
      <c r="Y240" s="1242"/>
      <c r="Z240" s="985"/>
      <c r="AA240" s="897"/>
      <c r="AB240" s="897"/>
      <c r="AC240" s="897"/>
      <c r="AD240" s="897"/>
      <c r="AE240" s="898"/>
      <c r="AG240" s="941"/>
      <c r="AH240" s="895"/>
      <c r="AI240" s="895"/>
      <c r="AJ240" s="895"/>
      <c r="AK240" s="895"/>
      <c r="AL240" s="895"/>
      <c r="AM240" s="895"/>
    </row>
    <row r="241" spans="1:39" ht="16.149999999999999" customHeight="1" thickTop="1" thickBot="1" x14ac:dyDescent="0.3">
      <c r="A241" s="41"/>
      <c r="B241" s="29"/>
      <c r="C241" s="29"/>
      <c r="D241" s="29"/>
      <c r="E241" s="29"/>
      <c r="F241" s="29"/>
      <c r="G241" s="29"/>
      <c r="I241" s="31"/>
      <c r="J241" s="29"/>
      <c r="K241" s="29"/>
      <c r="L241" s="29"/>
      <c r="M241" s="29"/>
      <c r="N241" s="29"/>
      <c r="O241" s="29"/>
      <c r="Q241" s="8"/>
      <c r="R241" s="29"/>
      <c r="S241" s="29"/>
      <c r="T241" s="29"/>
      <c r="U241" s="29"/>
      <c r="V241" s="29"/>
      <c r="W241" s="29"/>
      <c r="Y241" s="8"/>
      <c r="Z241" s="29"/>
      <c r="AA241" s="29"/>
      <c r="AB241" s="29"/>
      <c r="AC241" s="29"/>
      <c r="AD241" s="29"/>
      <c r="AE241" s="29"/>
      <c r="AG241" s="8"/>
      <c r="AH241" s="29"/>
      <c r="AI241" s="29"/>
      <c r="AJ241" s="29"/>
      <c r="AK241" s="29"/>
      <c r="AL241" s="29"/>
      <c r="AM241" s="29"/>
    </row>
    <row r="242" spans="1:39" ht="23.65" customHeight="1" thickTop="1" x14ac:dyDescent="0.25">
      <c r="A242" s="1240" t="s">
        <v>1514</v>
      </c>
      <c r="B242" s="721" t="s">
        <v>0</v>
      </c>
      <c r="C242" s="722"/>
      <c r="D242" s="721" t="s">
        <v>1</v>
      </c>
      <c r="E242" s="1112"/>
      <c r="F242" s="687" t="s">
        <v>1</v>
      </c>
      <c r="G242" s="876"/>
      <c r="I242" s="861" t="s">
        <v>767</v>
      </c>
      <c r="J242" s="815" t="s">
        <v>0</v>
      </c>
      <c r="K242" s="816"/>
      <c r="L242" s="644" t="s">
        <v>1</v>
      </c>
      <c r="M242" s="644"/>
      <c r="N242" s="644" t="s">
        <v>1</v>
      </c>
      <c r="O242" s="660"/>
      <c r="Q242" s="861" t="s">
        <v>768</v>
      </c>
      <c r="R242" s="815" t="s">
        <v>41</v>
      </c>
      <c r="S242" s="816"/>
      <c r="T242" s="644" t="s">
        <v>1</v>
      </c>
      <c r="U242" s="644"/>
      <c r="V242" s="644" t="s">
        <v>1</v>
      </c>
      <c r="W242" s="660"/>
      <c r="Y242" s="942" t="s">
        <v>771</v>
      </c>
      <c r="Z242" s="621" t="s">
        <v>0</v>
      </c>
      <c r="AA242" s="622"/>
      <c r="AB242" s="621" t="s">
        <v>1</v>
      </c>
      <c r="AC242" s="824"/>
      <c r="AD242" s="624" t="s">
        <v>1</v>
      </c>
      <c r="AE242" s="625"/>
      <c r="AG242" s="915"/>
      <c r="AH242" s="802"/>
      <c r="AI242" s="948"/>
      <c r="AJ242" s="802"/>
      <c r="AK242" s="916"/>
      <c r="AL242" s="802"/>
      <c r="AM242" s="916"/>
    </row>
    <row r="243" spans="1:39" ht="20.25" customHeight="1" x14ac:dyDescent="0.25">
      <c r="A243" s="1241"/>
      <c r="B243" s="1229" t="s">
        <v>1089</v>
      </c>
      <c r="C243" s="1230"/>
      <c r="D243" s="646">
        <v>118000</v>
      </c>
      <c r="E243" s="646"/>
      <c r="F243" s="630">
        <f>D243*(1-'SZORZÓ+FELTÉTELEK'!$A$1)</f>
        <v>118000</v>
      </c>
      <c r="G243" s="844"/>
      <c r="I243" s="862"/>
      <c r="J243" s="719" t="s">
        <v>163</v>
      </c>
      <c r="K243" s="720"/>
      <c r="L243" s="646">
        <v>94000</v>
      </c>
      <c r="M243" s="646"/>
      <c r="N243" s="646">
        <f>L243*(1-'SZORZÓ+FELTÉTELEK'!$A$1)</f>
        <v>94000</v>
      </c>
      <c r="O243" s="647"/>
      <c r="Q243" s="862"/>
      <c r="R243" s="1229" t="s">
        <v>982</v>
      </c>
      <c r="S243" s="1230"/>
      <c r="T243" s="646">
        <v>78500</v>
      </c>
      <c r="U243" s="646"/>
      <c r="V243" s="646">
        <f>T243*(1-'SZORZÓ+FELTÉTELEK'!$A$1)</f>
        <v>78500</v>
      </c>
      <c r="W243" s="647"/>
      <c r="Y243" s="943"/>
      <c r="Z243" s="529" t="s">
        <v>94</v>
      </c>
      <c r="AA243" s="530"/>
      <c r="AB243" s="646">
        <v>102000</v>
      </c>
      <c r="AC243" s="646"/>
      <c r="AD243" s="748">
        <f>AB243*(1-'SZORZÓ+FELTÉTELEK'!$A$1)</f>
        <v>102000</v>
      </c>
      <c r="AE243" s="629"/>
      <c r="AG243" s="915"/>
      <c r="AH243" s="802"/>
      <c r="AI243" s="802"/>
      <c r="AJ243" s="791"/>
      <c r="AK243" s="791"/>
      <c r="AL243" s="791"/>
      <c r="AM243" s="791"/>
    </row>
    <row r="244" spans="1:39" ht="20.25" customHeight="1" x14ac:dyDescent="0.25">
      <c r="A244" s="1241"/>
      <c r="B244" s="838"/>
      <c r="C244" s="839"/>
      <c r="D244" s="839"/>
      <c r="E244" s="839"/>
      <c r="F244" s="839"/>
      <c r="G244" s="1068"/>
      <c r="I244" s="862"/>
      <c r="J244" s="719" t="s">
        <v>33</v>
      </c>
      <c r="K244" s="720"/>
      <c r="L244" s="646">
        <v>124000</v>
      </c>
      <c r="M244" s="646"/>
      <c r="N244" s="646">
        <f>L244*(1-'SZORZÓ+FELTÉTELEK'!$A$1)</f>
        <v>124000</v>
      </c>
      <c r="O244" s="647"/>
      <c r="Q244" s="862"/>
      <c r="R244" s="1229" t="s">
        <v>983</v>
      </c>
      <c r="S244" s="1230"/>
      <c r="T244" s="646">
        <v>103500</v>
      </c>
      <c r="U244" s="646"/>
      <c r="V244" s="646">
        <f>T244*(1-'SZORZÓ+FELTÉTELEK'!$A$1)</f>
        <v>103500</v>
      </c>
      <c r="W244" s="647"/>
      <c r="Y244" s="943"/>
      <c r="Z244" s="529" t="s">
        <v>1110</v>
      </c>
      <c r="AA244" s="530"/>
      <c r="AB244" s="646">
        <f>AB243+9300</f>
        <v>111300</v>
      </c>
      <c r="AC244" s="646"/>
      <c r="AD244" s="748">
        <f>AB244*(1-'SZORZÓ+FELTÉTELEK'!$A$1)</f>
        <v>111300</v>
      </c>
      <c r="AE244" s="629"/>
      <c r="AG244" s="915"/>
      <c r="AH244" s="802"/>
      <c r="AI244" s="802"/>
      <c r="AJ244" s="791"/>
      <c r="AK244" s="791"/>
      <c r="AL244" s="791"/>
      <c r="AM244" s="791"/>
    </row>
    <row r="245" spans="1:39" ht="20.25" customHeight="1" x14ac:dyDescent="0.25">
      <c r="A245" s="1241"/>
      <c r="B245" s="998"/>
      <c r="C245" s="999"/>
      <c r="D245" s="999"/>
      <c r="E245" s="999"/>
      <c r="F245" s="999"/>
      <c r="G245" s="1069"/>
      <c r="I245" s="862"/>
      <c r="J245" s="1073"/>
      <c r="K245" s="1074"/>
      <c r="L245" s="1074"/>
      <c r="M245" s="1074"/>
      <c r="N245" s="1074"/>
      <c r="O245" s="1075"/>
      <c r="Q245" s="862"/>
      <c r="R245" s="678" t="s">
        <v>984</v>
      </c>
      <c r="S245" s="679"/>
      <c r="T245" s="779">
        <v>70000</v>
      </c>
      <c r="U245" s="779"/>
      <c r="V245" s="779">
        <f>T245*(1-'SZORZÓ+FELTÉTELEK'!$A$1)</f>
        <v>70000</v>
      </c>
      <c r="W245" s="780"/>
      <c r="Y245" s="943"/>
      <c r="Z245" s="810" t="s">
        <v>1429</v>
      </c>
      <c r="AA245" s="811"/>
      <c r="AB245" s="646">
        <f>AB243+13500</f>
        <v>115500</v>
      </c>
      <c r="AC245" s="646"/>
      <c r="AD245" s="748">
        <f>AB245*(1-'SZORZÓ+FELTÉTELEK'!$A$1)</f>
        <v>115500</v>
      </c>
      <c r="AE245" s="629"/>
      <c r="AG245" s="915"/>
      <c r="AH245" s="802"/>
      <c r="AI245" s="802"/>
      <c r="AJ245" s="791"/>
      <c r="AK245" s="791"/>
      <c r="AL245" s="791"/>
      <c r="AM245" s="791"/>
    </row>
    <row r="246" spans="1:39" ht="20.25" customHeight="1" x14ac:dyDescent="0.25">
      <c r="A246" s="1241"/>
      <c r="B246" s="841"/>
      <c r="C246" s="842"/>
      <c r="D246" s="842"/>
      <c r="E246" s="842"/>
      <c r="F246" s="842"/>
      <c r="G246" s="1070"/>
      <c r="I246" s="862"/>
      <c r="J246" s="1033"/>
      <c r="K246" s="1034"/>
      <c r="L246" s="1034"/>
      <c r="M246" s="1034"/>
      <c r="N246" s="1034"/>
      <c r="O246" s="1035"/>
      <c r="Q246" s="862"/>
      <c r="R246" s="678" t="s">
        <v>985</v>
      </c>
      <c r="S246" s="679"/>
      <c r="T246" s="779">
        <v>95000</v>
      </c>
      <c r="U246" s="779"/>
      <c r="V246" s="779">
        <f>T246*(1-'SZORZÓ+FELTÉTELEK'!$A$1)</f>
        <v>95000</v>
      </c>
      <c r="W246" s="780"/>
      <c r="Y246" s="943"/>
      <c r="Z246" s="529"/>
      <c r="AA246" s="825"/>
      <c r="AB246" s="825"/>
      <c r="AC246" s="825"/>
      <c r="AD246" s="825"/>
      <c r="AE246" s="1004"/>
      <c r="AG246" s="915"/>
      <c r="AH246" s="802"/>
      <c r="AI246" s="802"/>
      <c r="AJ246" s="791"/>
      <c r="AK246" s="791"/>
      <c r="AL246" s="791"/>
      <c r="AM246" s="791"/>
    </row>
    <row r="247" spans="1:39" ht="12.75" customHeight="1" x14ac:dyDescent="0.25">
      <c r="A247" s="1241"/>
      <c r="B247" s="88" t="s">
        <v>2</v>
      </c>
      <c r="C247" s="89" t="s">
        <v>662</v>
      </c>
      <c r="D247" s="654"/>
      <c r="E247" s="655"/>
      <c r="F247" s="88" t="s">
        <v>3</v>
      </c>
      <c r="G247" s="119" t="s">
        <v>100</v>
      </c>
      <c r="I247" s="862"/>
      <c r="J247" s="88" t="s">
        <v>2</v>
      </c>
      <c r="K247" s="89" t="s">
        <v>766</v>
      </c>
      <c r="L247" s="654"/>
      <c r="M247" s="655"/>
      <c r="N247" s="88" t="s">
        <v>3</v>
      </c>
      <c r="O247" s="73" t="s">
        <v>100</v>
      </c>
      <c r="Q247" s="862"/>
      <c r="R247" s="88" t="s">
        <v>2</v>
      </c>
      <c r="S247" s="89" t="s">
        <v>613</v>
      </c>
      <c r="T247" s="654"/>
      <c r="U247" s="655"/>
      <c r="V247" s="88" t="s">
        <v>3</v>
      </c>
      <c r="W247" s="73" t="s">
        <v>100</v>
      </c>
      <c r="Y247" s="943"/>
      <c r="Z247" s="88" t="s">
        <v>2</v>
      </c>
      <c r="AA247" s="89" t="s">
        <v>770</v>
      </c>
      <c r="AB247" s="764"/>
      <c r="AC247" s="765"/>
      <c r="AD247" s="88" t="s">
        <v>3</v>
      </c>
      <c r="AE247" s="112" t="s">
        <v>100</v>
      </c>
      <c r="AG247" s="915"/>
      <c r="AH247" s="194"/>
      <c r="AI247" s="193"/>
      <c r="AJ247" s="947"/>
      <c r="AK247" s="947"/>
      <c r="AL247" s="194"/>
      <c r="AM247" s="193"/>
    </row>
    <row r="248" spans="1:39" ht="12.75" customHeight="1" x14ac:dyDescent="0.25">
      <c r="A248" s="1241"/>
      <c r="B248" s="88" t="s">
        <v>5</v>
      </c>
      <c r="C248" s="89" t="s">
        <v>997</v>
      </c>
      <c r="D248" s="656"/>
      <c r="E248" s="657"/>
      <c r="F248" s="88" t="s">
        <v>6</v>
      </c>
      <c r="G248" s="118" t="s">
        <v>130</v>
      </c>
      <c r="I248" s="862"/>
      <c r="J248" s="88" t="s">
        <v>5</v>
      </c>
      <c r="K248" s="89" t="s">
        <v>765</v>
      </c>
      <c r="L248" s="656"/>
      <c r="M248" s="657"/>
      <c r="N248" s="88" t="s">
        <v>6</v>
      </c>
      <c r="O248" s="71" t="s">
        <v>650</v>
      </c>
      <c r="Q248" s="862"/>
      <c r="R248" s="88" t="s">
        <v>5</v>
      </c>
      <c r="S248" s="89" t="s">
        <v>27</v>
      </c>
      <c r="T248" s="656"/>
      <c r="U248" s="657"/>
      <c r="V248" s="88" t="s">
        <v>6</v>
      </c>
      <c r="W248" s="71" t="s">
        <v>22</v>
      </c>
      <c r="Y248" s="943"/>
      <c r="Z248" s="88" t="s">
        <v>5</v>
      </c>
      <c r="AA248" s="89" t="s">
        <v>769</v>
      </c>
      <c r="AB248" s="766"/>
      <c r="AC248" s="767"/>
      <c r="AD248" s="88" t="s">
        <v>6</v>
      </c>
      <c r="AE248" s="111" t="s">
        <v>29</v>
      </c>
      <c r="AG248" s="915"/>
      <c r="AH248" s="194"/>
      <c r="AI248" s="193"/>
      <c r="AJ248" s="947"/>
      <c r="AK248" s="947"/>
      <c r="AL248" s="194"/>
      <c r="AM248" s="177"/>
    </row>
    <row r="249" spans="1:39" ht="12.75" customHeight="1" x14ac:dyDescent="0.25">
      <c r="A249" s="1241"/>
      <c r="B249" s="88" t="s">
        <v>7</v>
      </c>
      <c r="C249" s="89" t="s">
        <v>170</v>
      </c>
      <c r="D249" s="656"/>
      <c r="E249" s="657"/>
      <c r="F249" s="90" t="s">
        <v>8</v>
      </c>
      <c r="G249" s="117" t="s">
        <v>14</v>
      </c>
      <c r="I249" s="862"/>
      <c r="J249" s="88" t="s">
        <v>7</v>
      </c>
      <c r="K249" s="89" t="s">
        <v>28</v>
      </c>
      <c r="L249" s="656"/>
      <c r="M249" s="657"/>
      <c r="N249" s="90" t="s">
        <v>8</v>
      </c>
      <c r="O249" s="71" t="s">
        <v>14</v>
      </c>
      <c r="Q249" s="862"/>
      <c r="R249" s="88" t="s">
        <v>7</v>
      </c>
      <c r="S249" s="89" t="s">
        <v>273</v>
      </c>
      <c r="T249" s="656"/>
      <c r="U249" s="657"/>
      <c r="V249" s="90" t="s">
        <v>8</v>
      </c>
      <c r="W249" s="71" t="s">
        <v>14</v>
      </c>
      <c r="Y249" s="943"/>
      <c r="Z249" s="88" t="s">
        <v>7</v>
      </c>
      <c r="AA249" s="89" t="s">
        <v>133</v>
      </c>
      <c r="AB249" s="766"/>
      <c r="AC249" s="767"/>
      <c r="AD249" s="90" t="s">
        <v>8</v>
      </c>
      <c r="AE249" s="110" t="s">
        <v>760</v>
      </c>
      <c r="AG249" s="915"/>
      <c r="AH249" s="194"/>
      <c r="AI249" s="193"/>
      <c r="AJ249" s="947"/>
      <c r="AK249" s="947"/>
      <c r="AL249" s="178"/>
      <c r="AM249" s="179"/>
    </row>
    <row r="250" spans="1:39" ht="12.75" customHeight="1" x14ac:dyDescent="0.25">
      <c r="A250" s="1241"/>
      <c r="B250" s="88" t="s">
        <v>9</v>
      </c>
      <c r="C250" s="89" t="s">
        <v>92</v>
      </c>
      <c r="D250" s="656"/>
      <c r="E250" s="657"/>
      <c r="F250" s="90" t="s">
        <v>10</v>
      </c>
      <c r="G250" s="117" t="s">
        <v>32</v>
      </c>
      <c r="I250" s="862"/>
      <c r="J250" s="88" t="s">
        <v>9</v>
      </c>
      <c r="K250" s="89" t="s">
        <v>131</v>
      </c>
      <c r="L250" s="656"/>
      <c r="M250" s="657"/>
      <c r="N250" s="90" t="s">
        <v>10</v>
      </c>
      <c r="O250" s="72" t="s">
        <v>32</v>
      </c>
      <c r="Q250" s="862"/>
      <c r="R250" s="88" t="s">
        <v>9</v>
      </c>
      <c r="S250" s="89" t="s">
        <v>12</v>
      </c>
      <c r="T250" s="656"/>
      <c r="U250" s="657"/>
      <c r="V250" s="90" t="s">
        <v>10</v>
      </c>
      <c r="W250" s="72" t="s">
        <v>32</v>
      </c>
      <c r="Y250" s="943"/>
      <c r="Z250" s="88" t="s">
        <v>9</v>
      </c>
      <c r="AA250" s="89" t="s">
        <v>16</v>
      </c>
      <c r="AB250" s="766"/>
      <c r="AC250" s="767"/>
      <c r="AD250" s="122" t="s">
        <v>10</v>
      </c>
      <c r="AE250" s="116" t="s">
        <v>96</v>
      </c>
      <c r="AG250" s="915"/>
      <c r="AH250" s="194"/>
      <c r="AI250" s="193"/>
      <c r="AJ250" s="947"/>
      <c r="AK250" s="947"/>
      <c r="AL250" s="178"/>
      <c r="AM250" s="179"/>
    </row>
    <row r="251" spans="1:39" ht="12.75" customHeight="1" x14ac:dyDescent="0.25">
      <c r="A251" s="1241"/>
      <c r="B251" s="88" t="s">
        <v>11</v>
      </c>
      <c r="C251" s="89" t="s">
        <v>55</v>
      </c>
      <c r="D251" s="658"/>
      <c r="E251" s="659"/>
      <c r="F251" s="1320"/>
      <c r="G251" s="1354"/>
      <c r="I251" s="862"/>
      <c r="J251" s="88" t="s">
        <v>11</v>
      </c>
      <c r="K251" s="89" t="s">
        <v>131</v>
      </c>
      <c r="L251" s="658"/>
      <c r="M251" s="659"/>
      <c r="N251" s="836"/>
      <c r="O251" s="837"/>
      <c r="Q251" s="862"/>
      <c r="R251" s="88" t="s">
        <v>11</v>
      </c>
      <c r="S251" s="89" t="s">
        <v>91</v>
      </c>
      <c r="T251" s="658"/>
      <c r="U251" s="659"/>
      <c r="V251" s="836"/>
      <c r="W251" s="837"/>
      <c r="Y251" s="943"/>
      <c r="Z251" s="88" t="s">
        <v>11</v>
      </c>
      <c r="AA251" s="89" t="s">
        <v>92</v>
      </c>
      <c r="AB251" s="768"/>
      <c r="AC251" s="769"/>
      <c r="AD251" s="125" t="s">
        <v>759</v>
      </c>
      <c r="AE251" s="124">
        <v>1</v>
      </c>
      <c r="AG251" s="915"/>
      <c r="AH251" s="194"/>
      <c r="AI251" s="193"/>
      <c r="AJ251" s="947"/>
      <c r="AK251" s="947"/>
      <c r="AL251" s="194"/>
      <c r="AM251" s="188"/>
    </row>
    <row r="252" spans="1:39" ht="134.25" customHeight="1" x14ac:dyDescent="0.25">
      <c r="A252" s="1241"/>
      <c r="B252" s="730" t="s">
        <v>1750</v>
      </c>
      <c r="C252" s="681"/>
      <c r="D252" s="681"/>
      <c r="E252" s="681"/>
      <c r="F252" s="681"/>
      <c r="G252" s="894"/>
      <c r="I252" s="862"/>
      <c r="J252" s="680" t="s">
        <v>1749</v>
      </c>
      <c r="K252" s="681"/>
      <c r="L252" s="681"/>
      <c r="M252" s="681"/>
      <c r="N252" s="681"/>
      <c r="O252" s="682"/>
      <c r="Q252" s="862"/>
      <c r="R252" s="680" t="s">
        <v>981</v>
      </c>
      <c r="S252" s="681"/>
      <c r="T252" s="681"/>
      <c r="U252" s="681"/>
      <c r="V252" s="681"/>
      <c r="W252" s="682"/>
      <c r="Y252" s="943"/>
      <c r="Z252" s="730" t="s">
        <v>1157</v>
      </c>
      <c r="AA252" s="681"/>
      <c r="AB252" s="681"/>
      <c r="AC252" s="681"/>
      <c r="AD252" s="681"/>
      <c r="AE252" s="919"/>
      <c r="AG252" s="915"/>
      <c r="AH252" s="895"/>
      <c r="AI252" s="895"/>
      <c r="AJ252" s="895"/>
      <c r="AK252" s="895"/>
      <c r="AL252" s="895"/>
      <c r="AM252" s="895"/>
    </row>
    <row r="253" spans="1:39" ht="22.5" customHeight="1" thickBot="1" x14ac:dyDescent="0.3">
      <c r="A253" s="1242"/>
      <c r="B253" s="985"/>
      <c r="C253" s="897"/>
      <c r="D253" s="897"/>
      <c r="E253" s="897"/>
      <c r="F253" s="897"/>
      <c r="G253" s="898"/>
      <c r="I253" s="1125"/>
      <c r="J253" s="683"/>
      <c r="K253" s="684"/>
      <c r="L253" s="684"/>
      <c r="M253" s="684"/>
      <c r="N253" s="684"/>
      <c r="O253" s="685"/>
      <c r="Q253" s="1125"/>
      <c r="R253" s="683"/>
      <c r="S253" s="684"/>
      <c r="T253" s="684"/>
      <c r="U253" s="684"/>
      <c r="V253" s="684"/>
      <c r="W253" s="685"/>
      <c r="Y253" s="1226"/>
      <c r="Z253" s="920"/>
      <c r="AA253" s="921"/>
      <c r="AB253" s="921"/>
      <c r="AC253" s="921"/>
      <c r="AD253" s="921"/>
      <c r="AE253" s="922"/>
      <c r="AG253" s="915"/>
      <c r="AH253" s="895"/>
      <c r="AI253" s="895"/>
      <c r="AJ253" s="895"/>
      <c r="AK253" s="895"/>
      <c r="AL253" s="895"/>
      <c r="AM253" s="895"/>
    </row>
    <row r="254" spans="1:39" ht="17.25" thickTop="1" thickBot="1" x14ac:dyDescent="0.3"/>
    <row r="255" spans="1:39" ht="23.65" customHeight="1" thickTop="1" x14ac:dyDescent="0.25">
      <c r="A255" s="1282" t="s">
        <v>1764</v>
      </c>
      <c r="B255" s="1281" t="s">
        <v>0</v>
      </c>
      <c r="C255" s="1223"/>
      <c r="D255" s="1223" t="s">
        <v>1</v>
      </c>
      <c r="E255" s="1224"/>
      <c r="F255" s="1223" t="s">
        <v>1</v>
      </c>
      <c r="G255" s="1265"/>
      <c r="K255" s="1"/>
      <c r="L255" s="1"/>
      <c r="M255" s="1"/>
      <c r="S255" s="1"/>
      <c r="T255" s="1"/>
      <c r="U255" s="1"/>
      <c r="V255" s="1"/>
      <c r="AA255" s="1"/>
      <c r="AB255" s="1"/>
      <c r="AC255" s="1"/>
      <c r="AD255" s="1"/>
      <c r="AI255" s="1"/>
      <c r="AJ255" s="1"/>
      <c r="AK255" s="1"/>
      <c r="AL255" s="1"/>
    </row>
    <row r="256" spans="1:39" ht="20.25" customHeight="1" x14ac:dyDescent="0.25">
      <c r="A256" s="1283"/>
      <c r="B256" s="810" t="s">
        <v>1955</v>
      </c>
      <c r="C256" s="811"/>
      <c r="D256" s="727">
        <v>178000</v>
      </c>
      <c r="E256" s="1225"/>
      <c r="F256" s="630">
        <f>D256*(1-'SZORZÓ+FELTÉTELEK'!$A$1)</f>
        <v>178000</v>
      </c>
      <c r="G256" s="844"/>
      <c r="K256" s="1"/>
      <c r="L256" s="1"/>
      <c r="M256" s="1"/>
      <c r="S256" s="1"/>
      <c r="T256" s="1"/>
      <c r="U256" s="1"/>
      <c r="V256" s="1"/>
      <c r="AA256" s="1"/>
      <c r="AB256" s="1"/>
      <c r="AC256" s="1"/>
      <c r="AD256" s="1"/>
      <c r="AI256" s="1"/>
      <c r="AJ256" s="1"/>
      <c r="AK256" s="1"/>
      <c r="AL256" s="1"/>
    </row>
    <row r="257" spans="1:38" ht="20.25" customHeight="1" x14ac:dyDescent="0.25">
      <c r="A257" s="1283"/>
      <c r="B257" s="1209"/>
      <c r="C257" s="1037"/>
      <c r="D257" s="1037"/>
      <c r="E257" s="1037"/>
      <c r="F257" s="1037"/>
      <c r="G257" s="1210"/>
      <c r="K257" s="1"/>
      <c r="L257" s="1"/>
      <c r="M257" s="1"/>
      <c r="S257" s="1"/>
      <c r="T257" s="1"/>
      <c r="U257" s="1"/>
      <c r="V257" s="1"/>
      <c r="AA257" s="1"/>
      <c r="AB257" s="1"/>
      <c r="AC257" s="1"/>
      <c r="AD257" s="1"/>
      <c r="AI257" s="1"/>
      <c r="AJ257" s="1"/>
      <c r="AK257" s="1"/>
      <c r="AL257" s="1"/>
    </row>
    <row r="258" spans="1:38" ht="20.25" customHeight="1" x14ac:dyDescent="0.25">
      <c r="A258" s="1283"/>
      <c r="B258" s="1039"/>
      <c r="C258" s="1040"/>
      <c r="D258" s="1040"/>
      <c r="E258" s="1040"/>
      <c r="F258" s="1040"/>
      <c r="G258" s="1211"/>
      <c r="K258" s="1"/>
      <c r="L258" s="1"/>
      <c r="M258" s="1"/>
      <c r="S258" s="1"/>
      <c r="T258" s="1"/>
      <c r="U258" s="1"/>
      <c r="V258" s="1"/>
      <c r="AA258" s="1"/>
      <c r="AB258" s="1"/>
      <c r="AC258" s="1"/>
      <c r="AD258" s="1"/>
      <c r="AI258" s="1"/>
      <c r="AJ258" s="1"/>
      <c r="AK258" s="1"/>
      <c r="AL258" s="1"/>
    </row>
    <row r="259" spans="1:38" ht="20.25" customHeight="1" x14ac:dyDescent="0.25">
      <c r="A259" s="1283"/>
      <c r="B259" s="1042"/>
      <c r="C259" s="1043"/>
      <c r="D259" s="1043"/>
      <c r="E259" s="1043"/>
      <c r="F259" s="1043"/>
      <c r="G259" s="1212"/>
      <c r="K259" s="1"/>
      <c r="L259" s="1"/>
      <c r="M259" s="1"/>
      <c r="S259" s="1"/>
      <c r="T259" s="1"/>
      <c r="U259" s="1"/>
      <c r="V259" s="1"/>
      <c r="AA259" s="1"/>
      <c r="AB259" s="1"/>
      <c r="AC259" s="1"/>
      <c r="AD259" s="1"/>
      <c r="AI259" s="1"/>
      <c r="AJ259" s="1"/>
      <c r="AK259" s="1"/>
      <c r="AL259" s="1"/>
    </row>
    <row r="260" spans="1:38" ht="12.75" customHeight="1" x14ac:dyDescent="0.25">
      <c r="A260" s="1283"/>
      <c r="B260" s="88" t="s">
        <v>2</v>
      </c>
      <c r="C260" s="89" t="s">
        <v>1765</v>
      </c>
      <c r="D260" s="654"/>
      <c r="E260" s="1249"/>
      <c r="F260" s="88" t="s">
        <v>3</v>
      </c>
      <c r="G260" s="134" t="s">
        <v>100</v>
      </c>
      <c r="K260" s="1"/>
      <c r="L260" s="1"/>
      <c r="M260" s="1"/>
      <c r="S260" s="1"/>
      <c r="T260" s="1"/>
      <c r="U260" s="1"/>
      <c r="V260" s="1"/>
      <c r="AA260" s="1"/>
      <c r="AB260" s="1"/>
      <c r="AC260" s="1"/>
      <c r="AD260" s="1"/>
      <c r="AI260" s="1"/>
      <c r="AJ260" s="1"/>
      <c r="AK260" s="1"/>
      <c r="AL260" s="1"/>
    </row>
    <row r="261" spans="1:38" ht="12.75" customHeight="1" x14ac:dyDescent="0.25">
      <c r="A261" s="1283"/>
      <c r="B261" s="88" t="s">
        <v>5</v>
      </c>
      <c r="C261" s="89" t="s">
        <v>619</v>
      </c>
      <c r="D261" s="656"/>
      <c r="E261" s="940"/>
      <c r="F261" s="88" t="s">
        <v>6</v>
      </c>
      <c r="G261" s="133" t="s">
        <v>1766</v>
      </c>
      <c r="K261" s="1"/>
      <c r="L261" s="1"/>
      <c r="M261" s="1"/>
      <c r="S261" s="1"/>
      <c r="T261" s="1"/>
      <c r="U261" s="1"/>
      <c r="V261" s="1"/>
      <c r="AA261" s="1"/>
      <c r="AB261" s="1"/>
      <c r="AC261" s="1"/>
      <c r="AD261" s="1"/>
      <c r="AI261" s="1"/>
      <c r="AJ261" s="1"/>
      <c r="AK261" s="1"/>
      <c r="AL261" s="1"/>
    </row>
    <row r="262" spans="1:38" ht="12.75" customHeight="1" x14ac:dyDescent="0.25">
      <c r="A262" s="1283"/>
      <c r="B262" s="88" t="s">
        <v>7</v>
      </c>
      <c r="C262" s="89" t="s">
        <v>183</v>
      </c>
      <c r="D262" s="656"/>
      <c r="E262" s="940"/>
      <c r="F262" s="90" t="s">
        <v>8</v>
      </c>
      <c r="G262" s="132" t="s">
        <v>14</v>
      </c>
      <c r="K262" s="1"/>
      <c r="L262" s="1"/>
      <c r="M262" s="1"/>
      <c r="S262" s="1"/>
      <c r="T262" s="1"/>
      <c r="U262" s="1"/>
      <c r="V262" s="1"/>
      <c r="AA262" s="1"/>
      <c r="AB262" s="1"/>
      <c r="AC262" s="1"/>
      <c r="AD262" s="1"/>
      <c r="AI262" s="1"/>
      <c r="AJ262" s="1"/>
      <c r="AK262" s="1"/>
      <c r="AL262" s="1"/>
    </row>
    <row r="263" spans="1:38" ht="12.75" customHeight="1" x14ac:dyDescent="0.25">
      <c r="A263" s="1283"/>
      <c r="B263" s="88" t="s">
        <v>9</v>
      </c>
      <c r="C263" s="89" t="s">
        <v>15</v>
      </c>
      <c r="D263" s="656"/>
      <c r="E263" s="940"/>
      <c r="F263" s="7" t="s">
        <v>10</v>
      </c>
      <c r="G263" s="132" t="s">
        <v>32</v>
      </c>
      <c r="K263" s="1"/>
      <c r="L263" s="1"/>
      <c r="M263" s="1"/>
      <c r="S263" s="1"/>
      <c r="T263" s="1"/>
      <c r="U263" s="1"/>
      <c r="V263" s="1"/>
      <c r="AA263" s="1"/>
      <c r="AB263" s="1"/>
      <c r="AC263" s="1"/>
      <c r="AD263" s="1"/>
      <c r="AI263" s="1"/>
      <c r="AJ263" s="1"/>
      <c r="AK263" s="1"/>
      <c r="AL263" s="1"/>
    </row>
    <row r="264" spans="1:38" ht="12.75" customHeight="1" x14ac:dyDescent="0.25">
      <c r="A264" s="1283"/>
      <c r="B264" s="88" t="s">
        <v>11</v>
      </c>
      <c r="C264" s="89" t="s">
        <v>27</v>
      </c>
      <c r="D264" s="658"/>
      <c r="E264" s="1250"/>
      <c r="F264" s="1243"/>
      <c r="G264" s="1244"/>
      <c r="K264" s="1"/>
      <c r="L264" s="1"/>
      <c r="M264" s="1"/>
      <c r="S264" s="1"/>
      <c r="T264" s="1"/>
      <c r="U264" s="1"/>
      <c r="V264" s="1"/>
      <c r="AA264" s="1"/>
      <c r="AB264" s="1"/>
      <c r="AC264" s="1"/>
      <c r="AD264" s="1"/>
      <c r="AI264" s="1"/>
      <c r="AJ264" s="1"/>
      <c r="AK264" s="1"/>
      <c r="AL264" s="1"/>
    </row>
    <row r="265" spans="1:38" ht="134.25" customHeight="1" x14ac:dyDescent="0.25">
      <c r="A265" s="1283"/>
      <c r="B265" s="730" t="s">
        <v>1956</v>
      </c>
      <c r="C265" s="681"/>
      <c r="D265" s="681"/>
      <c r="E265" s="681"/>
      <c r="F265" s="681"/>
      <c r="G265" s="1245"/>
      <c r="K265" s="1"/>
      <c r="L265" s="1"/>
      <c r="M265" s="1"/>
      <c r="S265" s="1"/>
      <c r="T265" s="1"/>
      <c r="U265" s="1"/>
      <c r="V265" s="1"/>
      <c r="AA265" s="1"/>
      <c r="AB265" s="1"/>
      <c r="AC265" s="1"/>
      <c r="AD265" s="1"/>
      <c r="AI265" s="1"/>
      <c r="AJ265" s="1"/>
      <c r="AK265" s="1"/>
      <c r="AL265" s="1"/>
    </row>
    <row r="266" spans="1:38" ht="23.65" customHeight="1" thickBot="1" x14ac:dyDescent="0.3">
      <c r="A266" s="1284"/>
      <c r="B266" s="1246"/>
      <c r="C266" s="1247"/>
      <c r="D266" s="1247"/>
      <c r="E266" s="1247"/>
      <c r="F266" s="1247"/>
      <c r="G266" s="1248"/>
      <c r="K266" s="1"/>
      <c r="L266" s="1"/>
      <c r="M266" s="1"/>
      <c r="S266" s="1"/>
      <c r="T266" s="1"/>
      <c r="U266" s="1"/>
      <c r="V266" s="1"/>
      <c r="AA266" s="1"/>
      <c r="AB266" s="1"/>
      <c r="AC266" s="1"/>
      <c r="AD266" s="1"/>
      <c r="AI266" s="1"/>
      <c r="AJ266" s="1"/>
      <c r="AK266" s="1"/>
      <c r="AL266" s="1"/>
    </row>
    <row r="267" spans="1:38" ht="17.25" hidden="1" thickTop="1" thickBot="1" x14ac:dyDescent="0.3">
      <c r="C267" s="1"/>
      <c r="D267" s="1"/>
      <c r="E267" s="1"/>
      <c r="F267" s="1"/>
      <c r="K267" s="1"/>
      <c r="L267" s="1"/>
      <c r="M267" s="1"/>
    </row>
    <row r="268" spans="1:38" ht="23.65" hidden="1" customHeight="1" x14ac:dyDescent="0.25">
      <c r="A268" s="861"/>
      <c r="B268" s="815"/>
      <c r="C268" s="816"/>
      <c r="D268" s="644"/>
      <c r="E268" s="644"/>
      <c r="F268" s="644"/>
      <c r="G268" s="660"/>
      <c r="K268" s="1"/>
      <c r="L268" s="1"/>
      <c r="M268" s="1"/>
      <c r="S268" s="1"/>
      <c r="T268" s="1"/>
      <c r="U268" s="1"/>
      <c r="V268" s="1"/>
      <c r="AA268" s="1"/>
      <c r="AB268" s="1"/>
      <c r="AC268" s="1"/>
      <c r="AD268" s="1"/>
      <c r="AI268" s="1"/>
      <c r="AJ268" s="1"/>
      <c r="AK268" s="1"/>
      <c r="AL268" s="1"/>
    </row>
    <row r="269" spans="1:38" ht="20.25" hidden="1" customHeight="1" x14ac:dyDescent="0.25">
      <c r="A269" s="862"/>
      <c r="B269" s="1229"/>
      <c r="C269" s="1230"/>
      <c r="D269" s="646"/>
      <c r="E269" s="646"/>
      <c r="F269" s="646"/>
      <c r="G269" s="647"/>
      <c r="K269" s="1"/>
      <c r="L269" s="1"/>
      <c r="M269" s="1"/>
      <c r="S269" s="1"/>
      <c r="T269" s="1"/>
      <c r="U269" s="1"/>
      <c r="V269" s="1"/>
      <c r="AA269" s="1"/>
      <c r="AB269" s="1"/>
      <c r="AC269" s="1"/>
      <c r="AD269" s="1"/>
      <c r="AI269" s="1"/>
      <c r="AJ269" s="1"/>
      <c r="AK269" s="1"/>
      <c r="AL269" s="1"/>
    </row>
    <row r="270" spans="1:38" ht="20.25" hidden="1" customHeight="1" x14ac:dyDescent="0.25">
      <c r="A270" s="862"/>
      <c r="B270" s="1229"/>
      <c r="C270" s="1230"/>
      <c r="D270" s="646"/>
      <c r="E270" s="646"/>
      <c r="F270" s="646"/>
      <c r="G270" s="647"/>
      <c r="K270" s="1"/>
      <c r="L270" s="1"/>
      <c r="M270" s="1"/>
      <c r="S270" s="1"/>
      <c r="T270" s="1"/>
      <c r="U270" s="1"/>
      <c r="V270" s="1"/>
      <c r="AA270" s="1"/>
      <c r="AB270" s="1"/>
      <c r="AC270" s="1"/>
      <c r="AD270" s="1"/>
      <c r="AI270" s="1"/>
      <c r="AJ270" s="1"/>
      <c r="AK270" s="1"/>
      <c r="AL270" s="1"/>
    </row>
    <row r="271" spans="1:38" ht="20.25" hidden="1" customHeight="1" x14ac:dyDescent="0.25">
      <c r="A271" s="862"/>
      <c r="B271" s="678"/>
      <c r="C271" s="679"/>
      <c r="D271" s="779"/>
      <c r="E271" s="779"/>
      <c r="F271" s="779"/>
      <c r="G271" s="780"/>
      <c r="K271" s="1"/>
      <c r="L271" s="1"/>
      <c r="M271" s="1"/>
      <c r="S271" s="1"/>
      <c r="T271" s="1"/>
      <c r="U271" s="1"/>
      <c r="V271" s="1"/>
      <c r="AA271" s="1"/>
      <c r="AB271" s="1"/>
      <c r="AC271" s="1"/>
      <c r="AD271" s="1"/>
      <c r="AI271" s="1"/>
      <c r="AJ271" s="1"/>
      <c r="AK271" s="1"/>
      <c r="AL271" s="1"/>
    </row>
    <row r="272" spans="1:38" ht="20.25" hidden="1" customHeight="1" x14ac:dyDescent="0.25">
      <c r="A272" s="862"/>
      <c r="B272" s="678"/>
      <c r="C272" s="679"/>
      <c r="D272" s="779"/>
      <c r="E272" s="779"/>
      <c r="F272" s="779"/>
      <c r="G272" s="780"/>
      <c r="K272" s="1"/>
      <c r="L272" s="1"/>
      <c r="M272" s="1"/>
      <c r="S272" s="1"/>
      <c r="T272" s="1"/>
      <c r="U272" s="1"/>
      <c r="V272" s="1"/>
      <c r="AA272" s="1"/>
      <c r="AB272" s="1"/>
      <c r="AC272" s="1"/>
      <c r="AD272" s="1"/>
      <c r="AI272" s="1"/>
      <c r="AJ272" s="1"/>
      <c r="AK272" s="1"/>
      <c r="AL272" s="1"/>
    </row>
    <row r="273" spans="1:39" ht="12.75" hidden="1" customHeight="1" x14ac:dyDescent="0.25">
      <c r="A273" s="862"/>
      <c r="B273" s="88"/>
      <c r="C273" s="89"/>
      <c r="D273" s="654"/>
      <c r="E273" s="655"/>
      <c r="F273" s="88"/>
      <c r="G273" s="73"/>
      <c r="K273" s="1"/>
      <c r="L273" s="1"/>
      <c r="M273" s="1"/>
      <c r="S273" s="1"/>
      <c r="T273" s="1"/>
      <c r="U273" s="1"/>
      <c r="V273" s="1"/>
      <c r="AA273" s="1"/>
      <c r="AB273" s="1"/>
      <c r="AC273" s="1"/>
      <c r="AD273" s="1"/>
      <c r="AI273" s="1"/>
      <c r="AJ273" s="1"/>
      <c r="AK273" s="1"/>
      <c r="AL273" s="1"/>
    </row>
    <row r="274" spans="1:39" ht="12.75" hidden="1" customHeight="1" x14ac:dyDescent="0.25">
      <c r="A274" s="862"/>
      <c r="B274" s="88"/>
      <c r="C274" s="89"/>
      <c r="D274" s="656"/>
      <c r="E274" s="657"/>
      <c r="F274" s="88"/>
      <c r="G274" s="71"/>
      <c r="K274" s="1"/>
      <c r="L274" s="1"/>
      <c r="M274" s="1"/>
      <c r="S274" s="1"/>
      <c r="T274" s="1"/>
      <c r="U274" s="1"/>
      <c r="V274" s="1"/>
      <c r="AA274" s="1"/>
      <c r="AB274" s="1"/>
      <c r="AC274" s="1"/>
      <c r="AD274" s="1"/>
      <c r="AI274" s="1"/>
      <c r="AJ274" s="1"/>
      <c r="AK274" s="1"/>
      <c r="AL274" s="1"/>
    </row>
    <row r="275" spans="1:39" ht="12.75" hidden="1" customHeight="1" x14ac:dyDescent="0.25">
      <c r="A275" s="862"/>
      <c r="B275" s="88"/>
      <c r="C275" s="89"/>
      <c r="D275" s="656"/>
      <c r="E275" s="657"/>
      <c r="F275" s="90"/>
      <c r="G275" s="71"/>
      <c r="K275" s="1"/>
      <c r="L275" s="1"/>
      <c r="M275" s="1"/>
      <c r="S275" s="1"/>
      <c r="T275" s="1"/>
      <c r="U275" s="1"/>
      <c r="V275" s="1"/>
      <c r="AA275" s="1"/>
      <c r="AB275" s="1"/>
      <c r="AC275" s="1"/>
      <c r="AD275" s="1"/>
      <c r="AI275" s="1"/>
      <c r="AJ275" s="1"/>
      <c r="AK275" s="1"/>
      <c r="AL275" s="1"/>
    </row>
    <row r="276" spans="1:39" ht="12.75" hidden="1" customHeight="1" x14ac:dyDescent="0.25">
      <c r="A276" s="862"/>
      <c r="B276" s="88"/>
      <c r="C276" s="89"/>
      <c r="D276" s="656"/>
      <c r="E276" s="657"/>
      <c r="F276" s="90"/>
      <c r="G276" s="72"/>
      <c r="K276" s="1"/>
      <c r="L276" s="1"/>
      <c r="M276" s="1"/>
      <c r="S276" s="1"/>
      <c r="T276" s="1"/>
      <c r="U276" s="1"/>
      <c r="V276" s="1"/>
      <c r="AA276" s="1"/>
      <c r="AB276" s="1"/>
      <c r="AC276" s="1"/>
      <c r="AD276" s="1"/>
      <c r="AI276" s="1"/>
      <c r="AJ276" s="1"/>
      <c r="AK276" s="1"/>
      <c r="AL276" s="1"/>
    </row>
    <row r="277" spans="1:39" ht="12.75" hidden="1" customHeight="1" x14ac:dyDescent="0.25">
      <c r="A277" s="862"/>
      <c r="B277" s="88"/>
      <c r="C277" s="89"/>
      <c r="D277" s="658"/>
      <c r="E277" s="659"/>
      <c r="F277" s="836"/>
      <c r="G277" s="837"/>
      <c r="K277" s="1"/>
      <c r="L277" s="1"/>
      <c r="M277" s="1"/>
      <c r="S277" s="1"/>
      <c r="T277" s="1"/>
      <c r="U277" s="1"/>
      <c r="V277" s="1"/>
      <c r="AA277" s="1"/>
      <c r="AB277" s="1"/>
      <c r="AC277" s="1"/>
      <c r="AD277" s="1"/>
      <c r="AI277" s="1"/>
      <c r="AJ277" s="1"/>
      <c r="AK277" s="1"/>
      <c r="AL277" s="1"/>
    </row>
    <row r="278" spans="1:39" ht="134.25" hidden="1" customHeight="1" x14ac:dyDescent="0.25">
      <c r="A278" s="862"/>
      <c r="B278" s="680"/>
      <c r="C278" s="681"/>
      <c r="D278" s="681"/>
      <c r="E278" s="681"/>
      <c r="F278" s="681"/>
      <c r="G278" s="682"/>
      <c r="K278" s="1"/>
      <c r="L278" s="1"/>
      <c r="M278" s="1"/>
      <c r="S278" s="1"/>
      <c r="T278" s="1"/>
      <c r="U278" s="1"/>
      <c r="V278" s="1"/>
      <c r="AA278" s="1"/>
      <c r="AB278" s="1"/>
      <c r="AC278" s="1"/>
      <c r="AD278" s="1"/>
      <c r="AI278" s="1"/>
      <c r="AJ278" s="1"/>
      <c r="AK278" s="1"/>
      <c r="AL278" s="1"/>
    </row>
    <row r="279" spans="1:39" ht="23.65" hidden="1" customHeight="1" thickBot="1" x14ac:dyDescent="0.3">
      <c r="A279" s="1125"/>
      <c r="B279" s="683"/>
      <c r="C279" s="684"/>
      <c r="D279" s="684"/>
      <c r="E279" s="684"/>
      <c r="F279" s="684"/>
      <c r="G279" s="685"/>
      <c r="K279" s="1"/>
      <c r="L279" s="1"/>
      <c r="M279" s="1"/>
      <c r="S279" s="1"/>
      <c r="T279" s="1"/>
      <c r="U279" s="1"/>
      <c r="V279" s="1"/>
      <c r="AA279" s="1"/>
      <c r="AB279" s="1"/>
      <c r="AC279" s="1"/>
      <c r="AD279" s="1"/>
      <c r="AI279" s="1"/>
      <c r="AJ279" s="1"/>
      <c r="AK279" s="1"/>
      <c r="AL279" s="1"/>
    </row>
    <row r="280" spans="1:39" ht="16.149999999999999" customHeight="1" thickTop="1" x14ac:dyDescent="0.25">
      <c r="A280" s="41"/>
      <c r="B280" s="29"/>
      <c r="C280" s="29"/>
      <c r="D280" s="29"/>
      <c r="E280" s="29"/>
      <c r="F280" s="29"/>
      <c r="G280" s="29"/>
      <c r="I280" s="189"/>
      <c r="J280" s="29"/>
      <c r="K280" s="29"/>
      <c r="L280" s="29"/>
      <c r="M280" s="29"/>
      <c r="N280" s="29"/>
      <c r="O280" s="29"/>
      <c r="Q280" s="8"/>
      <c r="R280" s="29"/>
      <c r="S280" s="29"/>
      <c r="T280" s="29"/>
      <c r="U280" s="29"/>
      <c r="V280" s="29"/>
      <c r="W280" s="29"/>
      <c r="Y280" s="8"/>
      <c r="Z280" s="29"/>
      <c r="AA280" s="29"/>
      <c r="AB280" s="29"/>
      <c r="AC280" s="29"/>
      <c r="AD280" s="29"/>
      <c r="AE280" s="29"/>
      <c r="AG280" s="8"/>
      <c r="AH280" s="29"/>
      <c r="AI280" s="29"/>
      <c r="AJ280" s="29"/>
      <c r="AK280" s="29"/>
      <c r="AL280" s="29"/>
      <c r="AM280" s="29"/>
    </row>
    <row r="281" spans="1:39" ht="23.45" hidden="1" customHeight="1" x14ac:dyDescent="0.25">
      <c r="A281" s="941" t="s">
        <v>1539</v>
      </c>
      <c r="B281" s="941"/>
      <c r="C281" s="941"/>
      <c r="D281" s="941"/>
      <c r="E281" s="941"/>
      <c r="F281" s="941"/>
      <c r="G281" s="941"/>
      <c r="H281" s="941"/>
      <c r="I281" s="941"/>
      <c r="J281" s="941"/>
      <c r="K281" s="941"/>
      <c r="L281" s="941"/>
      <c r="M281" s="941"/>
      <c r="N281" s="941"/>
      <c r="O281" s="941"/>
      <c r="P281" s="941"/>
      <c r="Q281" s="941"/>
      <c r="R281" s="941"/>
      <c r="S281" s="941"/>
      <c r="T281" s="941"/>
      <c r="U281" s="941"/>
      <c r="V281" s="941"/>
      <c r="W281" s="941"/>
      <c r="X281" s="941"/>
      <c r="Y281" s="941"/>
      <c r="Z281" s="941"/>
      <c r="AA281" s="941"/>
      <c r="AB281" s="941"/>
      <c r="AC281" s="941"/>
      <c r="AD281" s="941"/>
      <c r="AE281" s="941"/>
      <c r="AF281" s="941"/>
      <c r="AG281" s="941"/>
      <c r="AI281" s="1"/>
      <c r="AJ281" s="1"/>
      <c r="AK281" s="1"/>
      <c r="AL281" s="1"/>
    </row>
    <row r="282" spans="1:39" ht="16.149999999999999" hidden="1" customHeight="1" thickBot="1" x14ac:dyDescent="0.3">
      <c r="A282" s="41"/>
      <c r="B282" s="29"/>
      <c r="C282" s="29"/>
      <c r="D282" s="29"/>
      <c r="E282" s="29"/>
      <c r="F282" s="29"/>
      <c r="G282" s="29"/>
      <c r="I282" s="31"/>
      <c r="J282" s="29"/>
      <c r="K282" s="29"/>
      <c r="L282" s="29"/>
      <c r="M282" s="29"/>
      <c r="N282" s="29"/>
      <c r="O282" s="29"/>
      <c r="Q282" s="8"/>
      <c r="R282" s="29"/>
      <c r="S282" s="29"/>
      <c r="T282" s="29"/>
      <c r="U282" s="29"/>
      <c r="V282" s="29"/>
      <c r="W282" s="29"/>
      <c r="Y282" s="8"/>
      <c r="Z282" s="29"/>
      <c r="AA282" s="29"/>
      <c r="AB282" s="29"/>
      <c r="AC282" s="29"/>
      <c r="AD282" s="29"/>
      <c r="AE282" s="29"/>
      <c r="AG282" s="8"/>
      <c r="AH282" s="29"/>
      <c r="AI282" s="29"/>
      <c r="AJ282" s="29"/>
      <c r="AK282" s="29"/>
      <c r="AL282" s="29"/>
      <c r="AM282" s="29"/>
    </row>
    <row r="283" spans="1:39" ht="18.75" hidden="1" x14ac:dyDescent="0.25">
      <c r="A283" s="1191"/>
      <c r="B283"/>
      <c r="C283" s="661"/>
      <c r="D283" s="662"/>
      <c r="E283" s="662"/>
      <c r="F283" s="662"/>
      <c r="G283" s="663"/>
      <c r="I283" s="8"/>
      <c r="J283" s="29"/>
      <c r="K283" s="29"/>
      <c r="L283" s="29"/>
      <c r="M283" s="29"/>
      <c r="N283" s="29"/>
      <c r="O283" s="29"/>
      <c r="Q283" s="35"/>
      <c r="R283" s="29"/>
      <c r="S283" s="29"/>
      <c r="T283" s="29"/>
      <c r="U283" s="29"/>
      <c r="V283" s="29"/>
      <c r="W283" s="29"/>
      <c r="AA283" s="1"/>
      <c r="AB283" s="1"/>
      <c r="AC283" s="1"/>
      <c r="AD283" s="1"/>
    </row>
    <row r="284" spans="1:39" ht="23.65" hidden="1" customHeight="1" x14ac:dyDescent="0.25">
      <c r="A284" s="1192"/>
      <c r="B284"/>
      <c r="C284" s="664"/>
      <c r="D284" s="665"/>
      <c r="E284" s="665"/>
      <c r="F284" s="665"/>
      <c r="G284" s="666"/>
      <c r="I284" s="8"/>
      <c r="J284" s="29"/>
      <c r="K284" s="29"/>
      <c r="L284" s="29"/>
      <c r="M284" s="29"/>
      <c r="N284" s="29"/>
      <c r="O284" s="29"/>
      <c r="Q284" s="35"/>
      <c r="R284" s="29"/>
      <c r="S284" s="29"/>
      <c r="T284" s="29"/>
      <c r="U284" s="29"/>
      <c r="V284" s="29"/>
      <c r="W284" s="29"/>
      <c r="AA284" s="1"/>
      <c r="AB284" s="1"/>
      <c r="AC284" s="1"/>
      <c r="AD284" s="1"/>
      <c r="AI284" s="1"/>
      <c r="AJ284" s="1"/>
      <c r="AK284" s="1"/>
      <c r="AL284" s="1"/>
    </row>
    <row r="285" spans="1:39" ht="20.25" hidden="1" customHeight="1" x14ac:dyDescent="0.25">
      <c r="A285" s="1192"/>
      <c r="B285"/>
      <c r="C285" s="664"/>
      <c r="D285" s="665"/>
      <c r="E285" s="665"/>
      <c r="F285" s="665"/>
      <c r="G285" s="666"/>
      <c r="I285" s="8"/>
      <c r="J285" s="29"/>
      <c r="K285" s="29"/>
      <c r="L285" s="29"/>
      <c r="M285" s="29"/>
      <c r="N285" s="29"/>
      <c r="O285" s="29"/>
      <c r="Q285" s="35"/>
      <c r="R285" s="29"/>
      <c r="S285" s="29"/>
      <c r="T285" s="29"/>
      <c r="U285" s="29"/>
      <c r="V285" s="29"/>
      <c r="W285" s="29"/>
      <c r="AA285" s="1"/>
      <c r="AB285" s="1"/>
      <c r="AC285" s="1"/>
      <c r="AD285" s="1"/>
      <c r="AI285" s="1"/>
      <c r="AJ285" s="1"/>
      <c r="AK285" s="1"/>
      <c r="AL285" s="1"/>
    </row>
    <row r="286" spans="1:39" ht="20.25" hidden="1" customHeight="1" x14ac:dyDescent="0.25">
      <c r="A286" s="1192"/>
      <c r="B286"/>
      <c r="C286" s="664"/>
      <c r="D286" s="665"/>
      <c r="E286" s="665"/>
      <c r="F286" s="665"/>
      <c r="G286" s="666"/>
      <c r="I286" s="8"/>
      <c r="J286" s="29"/>
      <c r="K286" s="29"/>
      <c r="L286" s="29"/>
      <c r="M286" s="29"/>
      <c r="N286" s="29"/>
      <c r="O286" s="29"/>
      <c r="Q286" s="35"/>
      <c r="R286" s="29"/>
      <c r="S286" s="29"/>
      <c r="T286" s="29"/>
      <c r="U286" s="29"/>
      <c r="V286" s="29"/>
      <c r="W286" s="29"/>
      <c r="AA286" s="1"/>
      <c r="AB286" s="1"/>
      <c r="AC286" s="1"/>
      <c r="AD286" s="1"/>
      <c r="AI286" s="1"/>
      <c r="AJ286" s="1"/>
      <c r="AK286" s="1"/>
      <c r="AL286" s="1"/>
    </row>
    <row r="287" spans="1:39" ht="20.25" hidden="1" customHeight="1" x14ac:dyDescent="0.25">
      <c r="A287" s="1192"/>
      <c r="B287"/>
      <c r="C287" s="664"/>
      <c r="D287" s="665"/>
      <c r="E287" s="665"/>
      <c r="F287" s="665"/>
      <c r="G287" s="666"/>
      <c r="I287" s="8"/>
      <c r="J287" s="29"/>
      <c r="K287" s="29"/>
      <c r="L287" s="29"/>
      <c r="M287" s="29"/>
      <c r="N287" s="29"/>
      <c r="O287" s="29"/>
      <c r="Q287" s="35"/>
      <c r="R287" s="29"/>
      <c r="S287" s="29"/>
      <c r="T287" s="29"/>
      <c r="U287" s="29"/>
      <c r="V287" s="29"/>
      <c r="W287" s="29"/>
      <c r="AA287" s="1"/>
      <c r="AB287" s="1"/>
      <c r="AC287" s="1"/>
      <c r="AD287" s="1"/>
      <c r="AI287" s="1"/>
      <c r="AJ287" s="1"/>
      <c r="AK287" s="1"/>
      <c r="AL287" s="1"/>
    </row>
    <row r="288" spans="1:39" ht="20.25" hidden="1" customHeight="1" x14ac:dyDescent="0.25">
      <c r="A288" s="1192"/>
      <c r="B288"/>
      <c r="C288" s="664"/>
      <c r="D288" s="665"/>
      <c r="E288" s="665"/>
      <c r="F288" s="665"/>
      <c r="G288" s="666"/>
      <c r="I288" s="8"/>
      <c r="J288" s="29"/>
      <c r="K288" s="29"/>
      <c r="L288" s="29"/>
      <c r="M288" s="29"/>
      <c r="N288" s="29"/>
      <c r="O288" s="29"/>
      <c r="Q288" s="35"/>
      <c r="R288" s="29"/>
      <c r="S288" s="29"/>
      <c r="T288" s="29"/>
      <c r="U288" s="29"/>
      <c r="V288" s="29"/>
      <c r="W288" s="29"/>
      <c r="AA288" s="1"/>
      <c r="AB288" s="1"/>
      <c r="AC288" s="1"/>
      <c r="AD288" s="1"/>
      <c r="AI288" s="1"/>
      <c r="AJ288" s="1"/>
      <c r="AK288" s="1"/>
      <c r="AL288" s="1"/>
    </row>
    <row r="289" spans="1:39" ht="12.75" hidden="1" customHeight="1" x14ac:dyDescent="0.25">
      <c r="A289" s="1192"/>
      <c r="B289"/>
      <c r="C289" s="664"/>
      <c r="D289" s="665"/>
      <c r="E289" s="665"/>
      <c r="F289" s="665"/>
      <c r="G289" s="666"/>
      <c r="I289" s="8"/>
      <c r="J289" s="29"/>
      <c r="K289" s="29"/>
      <c r="L289" s="29"/>
      <c r="M289" s="29"/>
      <c r="N289" s="29"/>
      <c r="O289" s="29"/>
      <c r="Q289" s="35"/>
      <c r="R289" s="29"/>
      <c r="S289" s="29"/>
      <c r="T289" s="29"/>
      <c r="U289" s="29"/>
      <c r="V289" s="29"/>
      <c r="W289" s="29"/>
      <c r="AA289" s="1"/>
      <c r="AB289" s="1"/>
      <c r="AC289" s="1"/>
      <c r="AD289" s="1"/>
      <c r="AI289" s="1"/>
      <c r="AJ289" s="1"/>
      <c r="AK289" s="1"/>
      <c r="AL289" s="1"/>
    </row>
    <row r="290" spans="1:39" ht="12.75" hidden="1" customHeight="1" x14ac:dyDescent="0.25">
      <c r="A290" s="1192"/>
      <c r="B290"/>
      <c r="C290" s="664"/>
      <c r="D290" s="665"/>
      <c r="E290" s="665"/>
      <c r="F290" s="665"/>
      <c r="G290" s="666"/>
      <c r="I290" s="8"/>
      <c r="J290" s="29"/>
      <c r="K290" s="29"/>
      <c r="L290" s="29"/>
      <c r="M290" s="29"/>
      <c r="N290" s="29"/>
      <c r="O290" s="29"/>
      <c r="Q290" s="35"/>
      <c r="R290" s="29"/>
      <c r="S290" s="29"/>
      <c r="T290" s="29"/>
      <c r="U290" s="29"/>
      <c r="V290" s="29"/>
      <c r="W290" s="29"/>
      <c r="AA290" s="1"/>
      <c r="AB290" s="1"/>
      <c r="AC290" s="1"/>
      <c r="AD290" s="1"/>
      <c r="AI290" s="1"/>
      <c r="AJ290" s="1"/>
      <c r="AK290" s="1"/>
      <c r="AL290" s="1"/>
    </row>
    <row r="291" spans="1:39" ht="12.75" hidden="1" customHeight="1" x14ac:dyDescent="0.25">
      <c r="A291" s="1192"/>
      <c r="B291"/>
      <c r="C291" s="664"/>
      <c r="D291" s="665"/>
      <c r="E291" s="665"/>
      <c r="F291" s="665"/>
      <c r="G291" s="666"/>
      <c r="I291" s="8"/>
      <c r="J291" s="29"/>
      <c r="K291" s="29"/>
      <c r="L291" s="29"/>
      <c r="M291" s="29"/>
      <c r="N291" s="29"/>
      <c r="O291" s="29"/>
      <c r="Q291" s="35"/>
      <c r="R291" s="29"/>
      <c r="S291" s="29"/>
      <c r="T291" s="29"/>
      <c r="U291" s="29"/>
      <c r="V291" s="29"/>
      <c r="W291" s="29"/>
      <c r="AA291" s="1"/>
      <c r="AB291" s="1"/>
      <c r="AC291" s="1"/>
      <c r="AD291" s="1"/>
      <c r="AI291" s="1"/>
      <c r="AJ291" s="1"/>
      <c r="AK291" s="1"/>
      <c r="AL291" s="1"/>
    </row>
    <row r="292" spans="1:39" ht="12.75" hidden="1" customHeight="1" x14ac:dyDescent="0.25">
      <c r="A292" s="1192"/>
      <c r="B292"/>
      <c r="C292" s="664"/>
      <c r="D292" s="665"/>
      <c r="E292" s="665"/>
      <c r="F292" s="665"/>
      <c r="G292" s="666"/>
      <c r="I292" s="8"/>
      <c r="J292" s="29"/>
      <c r="K292" s="29"/>
      <c r="L292" s="29"/>
      <c r="M292" s="29"/>
      <c r="N292" s="29"/>
      <c r="O292" s="29"/>
      <c r="Q292" s="35"/>
      <c r="R292" s="29"/>
      <c r="S292" s="29"/>
      <c r="T292" s="29"/>
      <c r="U292" s="29"/>
      <c r="V292" s="29"/>
      <c r="W292" s="29"/>
      <c r="AA292" s="1"/>
      <c r="AB292" s="1"/>
      <c r="AC292" s="1"/>
      <c r="AD292" s="1"/>
      <c r="AI292" s="1"/>
      <c r="AJ292" s="1"/>
      <c r="AK292" s="1"/>
      <c r="AL292" s="1"/>
    </row>
    <row r="293" spans="1:39" ht="12.75" hidden="1" customHeight="1" x14ac:dyDescent="0.25">
      <c r="A293" s="1192"/>
      <c r="B293"/>
      <c r="C293" s="664"/>
      <c r="D293" s="665"/>
      <c r="E293" s="665"/>
      <c r="F293" s="665"/>
      <c r="G293" s="666"/>
      <c r="I293" s="8"/>
      <c r="J293" s="29"/>
      <c r="K293" s="29"/>
      <c r="L293" s="29"/>
      <c r="M293" s="29"/>
      <c r="N293" s="29"/>
      <c r="O293" s="29"/>
      <c r="Q293" s="35"/>
      <c r="R293" s="29"/>
      <c r="S293" s="29"/>
      <c r="T293" s="29"/>
      <c r="U293" s="29"/>
      <c r="V293" s="29"/>
      <c r="W293" s="29"/>
      <c r="AA293" s="1"/>
      <c r="AB293" s="1"/>
      <c r="AC293" s="1"/>
      <c r="AD293" s="1"/>
      <c r="AI293" s="1"/>
      <c r="AJ293" s="1"/>
      <c r="AK293" s="1"/>
      <c r="AL293" s="1"/>
    </row>
    <row r="294" spans="1:39" ht="134.25" hidden="1" customHeight="1" thickBot="1" x14ac:dyDescent="0.3">
      <c r="A294" s="1192"/>
      <c r="B294"/>
      <c r="C294" s="1251"/>
      <c r="D294" s="1252"/>
      <c r="E294" s="1252"/>
      <c r="F294" s="1252"/>
      <c r="G294" s="1253"/>
      <c r="I294" s="8"/>
      <c r="J294" s="29"/>
      <c r="K294" s="29"/>
      <c r="L294" s="29"/>
      <c r="M294" s="29"/>
      <c r="N294" s="29"/>
      <c r="O294" s="29"/>
      <c r="Q294" s="35"/>
      <c r="R294" s="29"/>
      <c r="S294" s="29"/>
      <c r="T294" s="29"/>
      <c r="U294" s="29"/>
      <c r="V294" s="29"/>
      <c r="W294" s="29"/>
      <c r="AA294" s="1"/>
      <c r="AB294" s="1"/>
      <c r="AC294" s="1"/>
      <c r="AD294" s="1"/>
      <c r="AI294" s="1"/>
      <c r="AJ294" s="1"/>
      <c r="AK294" s="1"/>
      <c r="AL294" s="1"/>
    </row>
    <row r="295" spans="1:39" ht="23.65" hidden="1" customHeight="1" thickTop="1" thickBot="1" x14ac:dyDescent="0.25">
      <c r="A295" s="331"/>
      <c r="B295" s="315"/>
      <c r="C295" s="795"/>
      <c r="D295" s="796"/>
      <c r="E295" s="796"/>
      <c r="F295" s="796"/>
      <c r="G295" s="797"/>
      <c r="I295" s="324"/>
      <c r="J295" s="29"/>
      <c r="K295" s="29"/>
      <c r="L295" s="29"/>
      <c r="M295" s="29"/>
      <c r="N295" s="29"/>
      <c r="O295" s="29"/>
      <c r="Q295" s="35"/>
      <c r="R295" s="29"/>
      <c r="S295" s="29"/>
      <c r="T295" s="29"/>
      <c r="U295" s="29"/>
      <c r="V295" s="29"/>
      <c r="W295" s="29"/>
      <c r="AA295" s="1"/>
      <c r="AB295" s="1"/>
      <c r="AC295" s="1"/>
      <c r="AD295" s="1"/>
      <c r="AI295" s="1"/>
      <c r="AJ295" s="1"/>
      <c r="AK295" s="1"/>
      <c r="AL295" s="1"/>
    </row>
    <row r="296" spans="1:39" ht="16.149999999999999" hidden="1" customHeight="1" x14ac:dyDescent="0.25">
      <c r="A296" s="41"/>
      <c r="B296" s="29"/>
      <c r="C296" s="29"/>
      <c r="D296" s="29"/>
      <c r="E296" s="29"/>
      <c r="F296" s="29"/>
      <c r="G296" s="29"/>
      <c r="I296" s="189"/>
      <c r="J296" s="29"/>
      <c r="K296" s="29"/>
      <c r="L296" s="29"/>
      <c r="M296" s="29"/>
      <c r="N296" s="29"/>
      <c r="O296" s="29"/>
      <c r="Q296" s="8"/>
      <c r="R296" s="29"/>
      <c r="S296" s="29"/>
      <c r="T296" s="29"/>
      <c r="U296" s="29"/>
      <c r="V296" s="29"/>
      <c r="W296" s="29"/>
      <c r="Y296" s="8"/>
      <c r="Z296" s="29"/>
      <c r="AA296" s="29"/>
      <c r="AB296" s="29"/>
      <c r="AC296" s="29"/>
      <c r="AD296" s="29"/>
      <c r="AE296" s="29"/>
      <c r="AG296" s="8"/>
      <c r="AH296" s="29"/>
      <c r="AI296" s="29"/>
      <c r="AJ296" s="29"/>
      <c r="AK296" s="29"/>
      <c r="AL296" s="29"/>
      <c r="AM296" s="29"/>
    </row>
    <row r="297" spans="1:39" ht="30.75" customHeight="1" x14ac:dyDescent="0.25">
      <c r="A297" s="918" t="s">
        <v>719</v>
      </c>
      <c r="B297" s="918"/>
      <c r="C297" s="918"/>
      <c r="D297" s="918"/>
      <c r="E297" s="918"/>
      <c r="F297" s="918"/>
      <c r="G297" s="918"/>
      <c r="H297" s="918"/>
      <c r="I297" s="918"/>
      <c r="J297" s="918"/>
      <c r="K297" s="918"/>
      <c r="L297" s="918"/>
      <c r="M297" s="918"/>
      <c r="N297" s="918"/>
      <c r="O297" s="918"/>
      <c r="P297" s="918"/>
      <c r="Q297" s="918"/>
      <c r="R297" s="918"/>
      <c r="S297" s="918"/>
      <c r="T297" s="918"/>
      <c r="U297" s="918"/>
      <c r="V297" s="918"/>
      <c r="W297" s="918"/>
      <c r="X297" s="918"/>
      <c r="Y297" s="918"/>
      <c r="Z297" s="918"/>
      <c r="AA297" s="918"/>
      <c r="AB297" s="918"/>
      <c r="AC297" s="918"/>
      <c r="AD297" s="918"/>
      <c r="AE297" s="918"/>
      <c r="AI297" s="1"/>
      <c r="AJ297" s="1"/>
      <c r="AK297" s="1"/>
      <c r="AL297" s="1"/>
    </row>
    <row r="298" spans="1:39" ht="16.5" thickBot="1" x14ac:dyDescent="0.3"/>
    <row r="299" spans="1:39" ht="23.65" customHeight="1" x14ac:dyDescent="0.25">
      <c r="A299" s="858" t="s">
        <v>1818</v>
      </c>
      <c r="B299" s="644" t="s">
        <v>0</v>
      </c>
      <c r="C299" s="645"/>
      <c r="D299" s="644" t="s">
        <v>1</v>
      </c>
      <c r="E299" s="828"/>
      <c r="F299" s="816" t="s">
        <v>1</v>
      </c>
      <c r="G299" s="826"/>
      <c r="I299" s="858" t="s">
        <v>1817</v>
      </c>
      <c r="J299" s="644" t="s">
        <v>0</v>
      </c>
      <c r="K299" s="645"/>
      <c r="L299" s="644" t="s">
        <v>1</v>
      </c>
      <c r="M299" s="828"/>
      <c r="N299" s="816" t="s">
        <v>1</v>
      </c>
      <c r="O299" s="826"/>
      <c r="Q299" s="858" t="s">
        <v>1816</v>
      </c>
      <c r="R299" s="644" t="s">
        <v>0</v>
      </c>
      <c r="S299" s="645"/>
      <c r="T299" s="644" t="s">
        <v>1</v>
      </c>
      <c r="U299" s="828"/>
      <c r="V299" s="816" t="s">
        <v>1</v>
      </c>
      <c r="W299" s="826"/>
      <c r="Y299" s="858" t="s">
        <v>1815</v>
      </c>
      <c r="Z299" s="644" t="s">
        <v>0</v>
      </c>
      <c r="AA299" s="645"/>
      <c r="AB299" s="644" t="s">
        <v>1</v>
      </c>
      <c r="AC299" s="828"/>
      <c r="AD299" s="816" t="s">
        <v>1</v>
      </c>
      <c r="AE299" s="826"/>
      <c r="AG299" s="915"/>
      <c r="AH299" s="802"/>
      <c r="AI299" s="948"/>
      <c r="AJ299" s="802"/>
      <c r="AK299" s="916"/>
      <c r="AL299" s="802"/>
      <c r="AM299" s="916"/>
    </row>
    <row r="300" spans="1:39" ht="20.25" customHeight="1" x14ac:dyDescent="0.25">
      <c r="A300" s="859"/>
      <c r="B300" s="529" t="s">
        <v>94</v>
      </c>
      <c r="C300" s="530"/>
      <c r="D300" s="770">
        <v>92000</v>
      </c>
      <c r="E300" s="771"/>
      <c r="F300" s="744">
        <f>D300*(1-'SZORZÓ+FELTÉTELEK'!$A$1)</f>
        <v>92000</v>
      </c>
      <c r="G300" s="745"/>
      <c r="I300" s="859"/>
      <c r="J300" s="529" t="s">
        <v>94</v>
      </c>
      <c r="K300" s="530"/>
      <c r="L300" s="770">
        <v>123800</v>
      </c>
      <c r="M300" s="771"/>
      <c r="N300" s="744">
        <f>L300*(1-'SZORZÓ+FELTÉTELEK'!$A$1)</f>
        <v>123800</v>
      </c>
      <c r="O300" s="745"/>
      <c r="Q300" s="859"/>
      <c r="R300" s="529" t="s">
        <v>94</v>
      </c>
      <c r="S300" s="530"/>
      <c r="T300" s="770">
        <v>146200</v>
      </c>
      <c r="U300" s="771"/>
      <c r="V300" s="744">
        <f>T300*(1-'SZORZÓ+FELTÉTELEK'!$A$1)</f>
        <v>146200</v>
      </c>
      <c r="W300" s="745"/>
      <c r="Y300" s="859"/>
      <c r="Z300" s="719" t="s">
        <v>1582</v>
      </c>
      <c r="AA300" s="720"/>
      <c r="AB300" s="770">
        <v>149000</v>
      </c>
      <c r="AC300" s="771"/>
      <c r="AD300" s="744">
        <f>AB300*(1-'SZORZÓ+FELTÉTELEK'!$A$1)</f>
        <v>149000</v>
      </c>
      <c r="AE300" s="745"/>
      <c r="AG300" s="915"/>
      <c r="AH300" s="802"/>
      <c r="AI300" s="916"/>
      <c r="AJ300" s="791"/>
      <c r="AK300" s="791"/>
      <c r="AL300" s="791"/>
      <c r="AM300" s="791"/>
    </row>
    <row r="301" spans="1:39" ht="25.5" customHeight="1" x14ac:dyDescent="0.25">
      <c r="A301" s="859"/>
      <c r="B301" s="810" t="s">
        <v>1110</v>
      </c>
      <c r="C301" s="811"/>
      <c r="D301" s="770">
        <f>D300+6700</f>
        <v>98700</v>
      </c>
      <c r="E301" s="771"/>
      <c r="F301" s="744">
        <f>D301*(1-'SZORZÓ+FELTÉTELEK'!$A$1)</f>
        <v>98700</v>
      </c>
      <c r="G301" s="745"/>
      <c r="I301" s="859"/>
      <c r="J301" s="529" t="s">
        <v>1110</v>
      </c>
      <c r="K301" s="530"/>
      <c r="L301" s="770">
        <f>L300+6700</f>
        <v>130500</v>
      </c>
      <c r="M301" s="771"/>
      <c r="N301" s="744">
        <f>L301*(1-'SZORZÓ+FELTÉTELEK'!$A$1)</f>
        <v>130500</v>
      </c>
      <c r="O301" s="745"/>
      <c r="Q301" s="859"/>
      <c r="R301" s="529" t="s">
        <v>1110</v>
      </c>
      <c r="S301" s="530"/>
      <c r="T301" s="770">
        <f>T300+6700</f>
        <v>152900</v>
      </c>
      <c r="U301" s="771"/>
      <c r="V301" s="744">
        <f>T301*(1-'SZORZÓ+FELTÉTELEK'!$A$1)</f>
        <v>152900</v>
      </c>
      <c r="W301" s="745"/>
      <c r="Y301" s="859"/>
      <c r="Z301" s="810" t="s">
        <v>1583</v>
      </c>
      <c r="AA301" s="811"/>
      <c r="AB301" s="770">
        <v>155700</v>
      </c>
      <c r="AC301" s="771"/>
      <c r="AD301" s="744">
        <f>AB301*(1-'SZORZÓ+FELTÉTELEK'!$A$1)</f>
        <v>155700</v>
      </c>
      <c r="AE301" s="745"/>
      <c r="AG301" s="915"/>
      <c r="AH301" s="1040"/>
      <c r="AI301" s="1040"/>
      <c r="AJ301" s="1040"/>
      <c r="AK301" s="1040"/>
      <c r="AL301" s="1040"/>
      <c r="AM301" s="1040"/>
    </row>
    <row r="302" spans="1:39" ht="25.5" customHeight="1" x14ac:dyDescent="0.25">
      <c r="A302" s="859"/>
      <c r="B302" s="810" t="s">
        <v>1429</v>
      </c>
      <c r="C302" s="811"/>
      <c r="D302" s="770">
        <f>D300+9900</f>
        <v>101900</v>
      </c>
      <c r="E302" s="771"/>
      <c r="F302" s="744">
        <f>D302*(1-'SZORZÓ+FELTÉTELEK'!$A$1)</f>
        <v>101900</v>
      </c>
      <c r="G302" s="745"/>
      <c r="I302" s="859"/>
      <c r="J302" s="810" t="s">
        <v>1429</v>
      </c>
      <c r="K302" s="811"/>
      <c r="L302" s="770">
        <f>L300+9900</f>
        <v>133700</v>
      </c>
      <c r="M302" s="771"/>
      <c r="N302" s="744">
        <f>L302*(1-'SZORZÓ+FELTÉTELEK'!$A$1)</f>
        <v>133700</v>
      </c>
      <c r="O302" s="745"/>
      <c r="Q302" s="859"/>
      <c r="R302" s="810" t="s">
        <v>1429</v>
      </c>
      <c r="S302" s="811"/>
      <c r="T302" s="770">
        <f>T300+9900</f>
        <v>156100</v>
      </c>
      <c r="U302" s="771"/>
      <c r="V302" s="744">
        <f>T302*(1-'SZORZÓ+FELTÉTELEK'!$A$1)</f>
        <v>156100</v>
      </c>
      <c r="W302" s="745"/>
      <c r="Y302" s="859"/>
      <c r="Z302" s="810" t="s">
        <v>67</v>
      </c>
      <c r="AA302" s="811"/>
      <c r="AB302" s="770">
        <v>240300</v>
      </c>
      <c r="AC302" s="771"/>
      <c r="AD302" s="744">
        <f>AB302*(1-'SZORZÓ+FELTÉTELEK'!$A$1)</f>
        <v>240300</v>
      </c>
      <c r="AE302" s="745"/>
      <c r="AG302" s="915"/>
      <c r="AH302" s="1040"/>
      <c r="AI302" s="1040"/>
      <c r="AJ302" s="1040"/>
      <c r="AK302" s="1040"/>
      <c r="AL302" s="1040"/>
      <c r="AM302" s="1040"/>
    </row>
    <row r="303" spans="1:39" ht="20.25" customHeight="1" x14ac:dyDescent="0.25">
      <c r="A303" s="859"/>
      <c r="B303" s="810" t="s">
        <v>1441</v>
      </c>
      <c r="C303" s="811"/>
      <c r="D303" s="770">
        <f>D300+11100</f>
        <v>103100</v>
      </c>
      <c r="E303" s="771"/>
      <c r="F303" s="744">
        <f>D303*(1-'SZORZÓ+FELTÉTELEK'!$A$1)</f>
        <v>103100</v>
      </c>
      <c r="G303" s="745"/>
      <c r="I303" s="859"/>
      <c r="J303" s="810" t="s">
        <v>1441</v>
      </c>
      <c r="K303" s="811"/>
      <c r="L303" s="770">
        <f>L300+11100</f>
        <v>134900</v>
      </c>
      <c r="M303" s="771"/>
      <c r="N303" s="744">
        <f>L303*(1-'SZORZÓ+FELTÉTELEK'!$A$1)</f>
        <v>134900</v>
      </c>
      <c r="O303" s="745"/>
      <c r="Q303" s="859"/>
      <c r="R303" s="810" t="s">
        <v>1441</v>
      </c>
      <c r="S303" s="811"/>
      <c r="T303" s="770">
        <f>T300+11100</f>
        <v>157300</v>
      </c>
      <c r="U303" s="771"/>
      <c r="V303" s="744">
        <f>T303*(1-'SZORZÓ+FELTÉTELEK'!$A$1)</f>
        <v>157300</v>
      </c>
      <c r="W303" s="745"/>
      <c r="Y303" s="859"/>
      <c r="Z303" s="799"/>
      <c r="AA303" s="781"/>
      <c r="AB303" s="781"/>
      <c r="AC303" s="781"/>
      <c r="AD303" s="781"/>
      <c r="AE303" s="800"/>
      <c r="AG303" s="915"/>
      <c r="AH303" s="1040"/>
      <c r="AI303" s="1040"/>
      <c r="AJ303" s="1040"/>
      <c r="AK303" s="1040"/>
      <c r="AL303" s="1040"/>
      <c r="AM303" s="1040"/>
    </row>
    <row r="304" spans="1:39" ht="25.5" customHeight="1" x14ac:dyDescent="0.25">
      <c r="A304" s="859"/>
      <c r="B304" s="810" t="s">
        <v>1442</v>
      </c>
      <c r="C304" s="811"/>
      <c r="D304" s="770">
        <f>D300+28400</f>
        <v>120400</v>
      </c>
      <c r="E304" s="771"/>
      <c r="F304" s="744">
        <f>D304*(1-'SZORZÓ+FELTÉTELEK'!$A$1)</f>
        <v>120400</v>
      </c>
      <c r="G304" s="745"/>
      <c r="I304" s="859"/>
      <c r="J304" s="810" t="s">
        <v>1442</v>
      </c>
      <c r="K304" s="811"/>
      <c r="L304" s="770">
        <f>L300+28400</f>
        <v>152200</v>
      </c>
      <c r="M304" s="771"/>
      <c r="N304" s="744">
        <f>L304*(1-'SZORZÓ+FELTÉTELEK'!$A$1)</f>
        <v>152200</v>
      </c>
      <c r="O304" s="745"/>
      <c r="Q304" s="859"/>
      <c r="R304" s="810" t="s">
        <v>1442</v>
      </c>
      <c r="S304" s="811"/>
      <c r="T304" s="770">
        <f>T300+28400</f>
        <v>174600</v>
      </c>
      <c r="U304" s="771"/>
      <c r="V304" s="744">
        <f>T304*(1-'SZORZÓ+FELTÉTELEK'!$A$1)</f>
        <v>174600</v>
      </c>
      <c r="W304" s="745"/>
      <c r="Y304" s="859"/>
      <c r="Z304" s="801"/>
      <c r="AA304" s="802"/>
      <c r="AB304" s="802"/>
      <c r="AC304" s="802"/>
      <c r="AD304" s="802"/>
      <c r="AE304" s="803"/>
      <c r="AG304" s="915"/>
      <c r="AH304" s="268"/>
      <c r="AI304" s="268"/>
      <c r="AJ304" s="268"/>
      <c r="AK304" s="268"/>
      <c r="AL304" s="268"/>
      <c r="AM304" s="268"/>
    </row>
    <row r="305" spans="1:39" ht="25.5" customHeight="1" x14ac:dyDescent="0.25">
      <c r="A305" s="859"/>
      <c r="B305" s="719" t="s">
        <v>67</v>
      </c>
      <c r="C305" s="720"/>
      <c r="D305" s="770">
        <f>D300+98000</f>
        <v>190000</v>
      </c>
      <c r="E305" s="771"/>
      <c r="F305" s="744">
        <f>D305*(1-'SZORZÓ+FELTÉTELEK'!$A$1)</f>
        <v>190000</v>
      </c>
      <c r="G305" s="745"/>
      <c r="I305" s="859"/>
      <c r="J305" s="719" t="s">
        <v>67</v>
      </c>
      <c r="K305" s="720"/>
      <c r="L305" s="770">
        <f>L300+98000</f>
        <v>221800</v>
      </c>
      <c r="M305" s="771"/>
      <c r="N305" s="744">
        <f>L305*(1-'SZORZÓ+FELTÉTELEK'!$A$1)</f>
        <v>221800</v>
      </c>
      <c r="O305" s="745"/>
      <c r="Q305" s="859"/>
      <c r="R305" s="719" t="s">
        <v>67</v>
      </c>
      <c r="S305" s="720"/>
      <c r="T305" s="770">
        <f>T300+98000</f>
        <v>244200</v>
      </c>
      <c r="U305" s="771"/>
      <c r="V305" s="744">
        <f>T305*(1-'SZORZÓ+FELTÉTELEK'!$A$1)</f>
        <v>244200</v>
      </c>
      <c r="W305" s="745"/>
      <c r="Y305" s="859"/>
      <c r="Z305" s="735"/>
      <c r="AA305" s="736"/>
      <c r="AB305" s="736"/>
      <c r="AC305" s="736"/>
      <c r="AD305" s="736"/>
      <c r="AE305" s="737"/>
      <c r="AG305" s="915"/>
      <c r="AH305" s="268"/>
      <c r="AI305" s="268"/>
      <c r="AJ305" s="268"/>
      <c r="AK305" s="268"/>
      <c r="AL305" s="268"/>
      <c r="AM305" s="268"/>
    </row>
    <row r="306" spans="1:39" ht="12.75" customHeight="1" x14ac:dyDescent="0.25">
      <c r="A306" s="859"/>
      <c r="B306" s="88" t="s">
        <v>2</v>
      </c>
      <c r="C306" s="89" t="s">
        <v>664</v>
      </c>
      <c r="D306" s="654"/>
      <c r="E306" s="655"/>
      <c r="F306" s="88" t="s">
        <v>3</v>
      </c>
      <c r="G306" s="73" t="s">
        <v>4</v>
      </c>
      <c r="I306" s="859"/>
      <c r="J306" s="88" t="s">
        <v>2</v>
      </c>
      <c r="K306" s="89" t="s">
        <v>34</v>
      </c>
      <c r="L306" s="654"/>
      <c r="M306" s="655"/>
      <c r="N306" s="88" t="s">
        <v>3</v>
      </c>
      <c r="O306" s="73" t="s">
        <v>47</v>
      </c>
      <c r="Q306" s="859"/>
      <c r="R306" s="88" t="s">
        <v>2</v>
      </c>
      <c r="S306" s="89" t="s">
        <v>97</v>
      </c>
      <c r="T306" s="654"/>
      <c r="U306" s="655"/>
      <c r="V306" s="88" t="s">
        <v>3</v>
      </c>
      <c r="W306" s="73" t="s">
        <v>47</v>
      </c>
      <c r="Y306" s="859"/>
      <c r="Z306" s="88" t="s">
        <v>2</v>
      </c>
      <c r="AA306" s="89" t="s">
        <v>99</v>
      </c>
      <c r="AB306" s="654"/>
      <c r="AC306" s="655"/>
      <c r="AD306" s="88" t="s">
        <v>3</v>
      </c>
      <c r="AE306" s="73" t="s">
        <v>100</v>
      </c>
      <c r="AG306" s="915"/>
      <c r="AH306" s="194"/>
      <c r="AI306" s="193"/>
      <c r="AJ306" s="940"/>
      <c r="AK306" s="940"/>
      <c r="AL306" s="194"/>
      <c r="AM306" s="193"/>
    </row>
    <row r="307" spans="1:39" ht="12.75" customHeight="1" x14ac:dyDescent="0.25">
      <c r="A307" s="859"/>
      <c r="B307" s="88" t="s">
        <v>5</v>
      </c>
      <c r="C307" s="89" t="s">
        <v>23</v>
      </c>
      <c r="D307" s="656"/>
      <c r="E307" s="657"/>
      <c r="F307" s="88" t="s">
        <v>6</v>
      </c>
      <c r="G307" s="71" t="s">
        <v>650</v>
      </c>
      <c r="I307" s="859"/>
      <c r="J307" s="88" t="s">
        <v>5</v>
      </c>
      <c r="K307" s="89" t="s">
        <v>35</v>
      </c>
      <c r="L307" s="656"/>
      <c r="M307" s="657"/>
      <c r="N307" s="88" t="s">
        <v>6</v>
      </c>
      <c r="O307" s="71" t="s">
        <v>650</v>
      </c>
      <c r="Q307" s="859"/>
      <c r="R307" s="88" t="s">
        <v>5</v>
      </c>
      <c r="S307" s="89" t="s">
        <v>98</v>
      </c>
      <c r="T307" s="656"/>
      <c r="U307" s="657"/>
      <c r="V307" s="88" t="s">
        <v>6</v>
      </c>
      <c r="W307" s="71" t="s">
        <v>650</v>
      </c>
      <c r="Y307" s="859"/>
      <c r="Z307" s="88" t="s">
        <v>5</v>
      </c>
      <c r="AA307" s="89" t="s">
        <v>101</v>
      </c>
      <c r="AB307" s="656"/>
      <c r="AC307" s="657"/>
      <c r="AD307" s="88" t="s">
        <v>6</v>
      </c>
      <c r="AE307" s="71" t="s">
        <v>650</v>
      </c>
      <c r="AG307" s="915"/>
      <c r="AH307" s="194"/>
      <c r="AI307" s="193"/>
      <c r="AJ307" s="940"/>
      <c r="AK307" s="940"/>
      <c r="AL307" s="194"/>
      <c r="AM307" s="177"/>
    </row>
    <row r="308" spans="1:39" ht="12.75" customHeight="1" x14ac:dyDescent="0.25">
      <c r="A308" s="859"/>
      <c r="B308" s="88" t="s">
        <v>7</v>
      </c>
      <c r="C308" s="89" t="s">
        <v>69</v>
      </c>
      <c r="D308" s="656"/>
      <c r="E308" s="657"/>
      <c r="F308" s="90" t="s">
        <v>8</v>
      </c>
      <c r="G308" s="72" t="s">
        <v>95</v>
      </c>
      <c r="I308" s="859"/>
      <c r="J308" s="88" t="s">
        <v>7</v>
      </c>
      <c r="K308" s="89" t="s">
        <v>69</v>
      </c>
      <c r="L308" s="656"/>
      <c r="M308" s="657"/>
      <c r="N308" s="90" t="s">
        <v>8</v>
      </c>
      <c r="O308" s="72" t="s">
        <v>95</v>
      </c>
      <c r="Q308" s="859"/>
      <c r="R308" s="88" t="s">
        <v>7</v>
      </c>
      <c r="S308" s="89" t="s">
        <v>61</v>
      </c>
      <c r="T308" s="656"/>
      <c r="U308" s="657"/>
      <c r="V308" s="90" t="s">
        <v>8</v>
      </c>
      <c r="W308" s="72" t="s">
        <v>95</v>
      </c>
      <c r="Y308" s="859"/>
      <c r="Z308" s="88" t="s">
        <v>7</v>
      </c>
      <c r="AA308" s="89" t="s">
        <v>69</v>
      </c>
      <c r="AB308" s="656"/>
      <c r="AC308" s="657"/>
      <c r="AD308" s="90" t="s">
        <v>8</v>
      </c>
      <c r="AE308" s="72" t="s">
        <v>95</v>
      </c>
      <c r="AG308" s="915"/>
      <c r="AH308" s="194"/>
      <c r="AI308" s="193"/>
      <c r="AJ308" s="940"/>
      <c r="AK308" s="940"/>
      <c r="AL308" s="178"/>
      <c r="AM308" s="179"/>
    </row>
    <row r="309" spans="1:39" ht="12.75" customHeight="1" x14ac:dyDescent="0.25">
      <c r="A309" s="859"/>
      <c r="B309" s="88" t="s">
        <v>9</v>
      </c>
      <c r="C309" s="89" t="s">
        <v>12</v>
      </c>
      <c r="D309" s="656"/>
      <c r="E309" s="657"/>
      <c r="F309" s="90" t="s">
        <v>10</v>
      </c>
      <c r="G309" s="72" t="s">
        <v>96</v>
      </c>
      <c r="I309" s="859"/>
      <c r="J309" s="88" t="s">
        <v>9</v>
      </c>
      <c r="K309" s="89" t="s">
        <v>12</v>
      </c>
      <c r="L309" s="656"/>
      <c r="M309" s="657"/>
      <c r="N309" s="90" t="s">
        <v>10</v>
      </c>
      <c r="O309" s="72" t="s">
        <v>96</v>
      </c>
      <c r="Q309" s="859"/>
      <c r="R309" s="88" t="s">
        <v>9</v>
      </c>
      <c r="S309" s="89" t="s">
        <v>12</v>
      </c>
      <c r="T309" s="656"/>
      <c r="U309" s="657"/>
      <c r="V309" s="90" t="s">
        <v>10</v>
      </c>
      <c r="W309" s="72" t="s">
        <v>96</v>
      </c>
      <c r="Y309" s="859"/>
      <c r="Z309" s="88" t="s">
        <v>9</v>
      </c>
      <c r="AA309" s="89" t="s">
        <v>12</v>
      </c>
      <c r="AB309" s="656"/>
      <c r="AC309" s="657"/>
      <c r="AD309" s="90" t="s">
        <v>10</v>
      </c>
      <c r="AE309" s="72" t="s">
        <v>96</v>
      </c>
      <c r="AG309" s="915"/>
      <c r="AH309" s="194"/>
      <c r="AI309" s="193"/>
      <c r="AJ309" s="940"/>
      <c r="AK309" s="940"/>
      <c r="AL309" s="178"/>
      <c r="AM309" s="179"/>
    </row>
    <row r="310" spans="1:39" ht="12.75" customHeight="1" x14ac:dyDescent="0.25">
      <c r="A310" s="859"/>
      <c r="B310" s="88" t="s">
        <v>11</v>
      </c>
      <c r="C310" s="89" t="s">
        <v>12</v>
      </c>
      <c r="D310" s="658"/>
      <c r="E310" s="659"/>
      <c r="F310" s="836"/>
      <c r="G310" s="837"/>
      <c r="I310" s="859"/>
      <c r="J310" s="88" t="s">
        <v>11</v>
      </c>
      <c r="K310" s="89" t="s">
        <v>12</v>
      </c>
      <c r="L310" s="658"/>
      <c r="M310" s="659"/>
      <c r="N310" s="836"/>
      <c r="O310" s="837"/>
      <c r="Q310" s="859"/>
      <c r="R310" s="88" t="s">
        <v>11</v>
      </c>
      <c r="S310" s="89" t="s">
        <v>21</v>
      </c>
      <c r="T310" s="658"/>
      <c r="U310" s="659"/>
      <c r="V310" s="836"/>
      <c r="W310" s="837"/>
      <c r="Y310" s="859"/>
      <c r="Z310" s="88" t="s">
        <v>11</v>
      </c>
      <c r="AA310" s="89" t="s">
        <v>12</v>
      </c>
      <c r="AB310" s="658"/>
      <c r="AC310" s="659"/>
      <c r="AD310" s="836"/>
      <c r="AE310" s="837"/>
      <c r="AG310" s="915"/>
      <c r="AH310" s="194"/>
      <c r="AI310" s="193"/>
      <c r="AJ310" s="940"/>
      <c r="AK310" s="940"/>
      <c r="AL310" s="986"/>
      <c r="AM310" s="986"/>
    </row>
    <row r="311" spans="1:39" ht="134.1" customHeight="1" x14ac:dyDescent="0.25">
      <c r="A311" s="859"/>
      <c r="B311" s="730" t="s">
        <v>2014</v>
      </c>
      <c r="C311" s="681"/>
      <c r="D311" s="681"/>
      <c r="E311" s="681"/>
      <c r="F311" s="681"/>
      <c r="G311" s="682"/>
      <c r="I311" s="859"/>
      <c r="J311" s="730" t="s">
        <v>2085</v>
      </c>
      <c r="K311" s="681"/>
      <c r="L311" s="681"/>
      <c r="M311" s="681"/>
      <c r="N311" s="681"/>
      <c r="O311" s="682"/>
      <c r="Q311" s="859"/>
      <c r="R311" s="730" t="s">
        <v>2086</v>
      </c>
      <c r="S311" s="681"/>
      <c r="T311" s="681"/>
      <c r="U311" s="681"/>
      <c r="V311" s="681"/>
      <c r="W311" s="682"/>
      <c r="Y311" s="859"/>
      <c r="Z311" s="730" t="s">
        <v>2087</v>
      </c>
      <c r="AA311" s="681"/>
      <c r="AB311" s="681"/>
      <c r="AC311" s="681"/>
      <c r="AD311" s="681"/>
      <c r="AE311" s="682"/>
      <c r="AG311" s="915"/>
      <c r="AH311" s="895"/>
      <c r="AI311" s="895"/>
      <c r="AJ311" s="895"/>
      <c r="AK311" s="895"/>
      <c r="AL311" s="895"/>
      <c r="AM311" s="895"/>
    </row>
    <row r="312" spans="1:39" ht="23.65" customHeight="1" thickBot="1" x14ac:dyDescent="0.3">
      <c r="A312" s="860"/>
      <c r="B312" s="827"/>
      <c r="C312" s="684"/>
      <c r="D312" s="684"/>
      <c r="E312" s="684"/>
      <c r="F312" s="684"/>
      <c r="G312" s="685"/>
      <c r="I312" s="860"/>
      <c r="J312" s="827"/>
      <c r="K312" s="684"/>
      <c r="L312" s="684"/>
      <c r="M312" s="684"/>
      <c r="N312" s="684"/>
      <c r="O312" s="685"/>
      <c r="Q312" s="860"/>
      <c r="R312" s="827"/>
      <c r="S312" s="684"/>
      <c r="T312" s="684"/>
      <c r="U312" s="684"/>
      <c r="V312" s="684"/>
      <c r="W312" s="685"/>
      <c r="Y312" s="860"/>
      <c r="Z312" s="827"/>
      <c r="AA312" s="684"/>
      <c r="AB312" s="684"/>
      <c r="AC312" s="684"/>
      <c r="AD312" s="684"/>
      <c r="AE312" s="685"/>
      <c r="AG312" s="915"/>
      <c r="AH312" s="895"/>
      <c r="AI312" s="895"/>
      <c r="AJ312" s="895"/>
      <c r="AK312" s="895"/>
      <c r="AL312" s="895"/>
      <c r="AM312" s="895"/>
    </row>
    <row r="313" spans="1:39" ht="16.5" thickBot="1" x14ac:dyDescent="0.3"/>
    <row r="314" spans="1:39" ht="23.65" customHeight="1" x14ac:dyDescent="0.25">
      <c r="A314" s="858" t="s">
        <v>1815</v>
      </c>
      <c r="B314" s="816" t="s">
        <v>41</v>
      </c>
      <c r="C314" s="645"/>
      <c r="D314" s="644" t="s">
        <v>42</v>
      </c>
      <c r="E314" s="828"/>
      <c r="F314" s="816" t="s">
        <v>1</v>
      </c>
      <c r="G314" s="826"/>
      <c r="I314" s="858" t="s">
        <v>1819</v>
      </c>
      <c r="J314" s="644" t="s">
        <v>0</v>
      </c>
      <c r="K314" s="645"/>
      <c r="L314" s="644" t="s">
        <v>1</v>
      </c>
      <c r="M314" s="828"/>
      <c r="N314" s="816" t="s">
        <v>1</v>
      </c>
      <c r="O314" s="826"/>
      <c r="Q314" s="1256" t="s">
        <v>1820</v>
      </c>
      <c r="R314" s="644" t="s">
        <v>0</v>
      </c>
      <c r="S314" s="645"/>
      <c r="T314" s="644" t="s">
        <v>1</v>
      </c>
      <c r="U314" s="828"/>
      <c r="V314" s="816" t="s">
        <v>1</v>
      </c>
      <c r="W314" s="826"/>
      <c r="Y314" s="858" t="s">
        <v>1821</v>
      </c>
      <c r="Z314" s="815" t="s">
        <v>0</v>
      </c>
      <c r="AA314" s="816"/>
      <c r="AB314" s="815" t="s">
        <v>1</v>
      </c>
      <c r="AC314" s="816"/>
      <c r="AD314" s="917" t="s">
        <v>1</v>
      </c>
      <c r="AE314" s="900"/>
      <c r="AG314" s="915"/>
      <c r="AH314" s="802"/>
      <c r="AI314" s="802"/>
      <c r="AJ314" s="802"/>
      <c r="AK314" s="802"/>
      <c r="AL314" s="802"/>
      <c r="AM314" s="802"/>
    </row>
    <row r="315" spans="1:39" ht="20.25" customHeight="1" x14ac:dyDescent="0.25">
      <c r="A315" s="859"/>
      <c r="B315" s="825" t="s">
        <v>1061</v>
      </c>
      <c r="C315" s="530"/>
      <c r="D315" s="727">
        <v>148000</v>
      </c>
      <c r="E315" s="630"/>
      <c r="F315" s="744">
        <f>D315*(1-'SZORZÓ+FELTÉTELEK'!$A$1)</f>
        <v>148000</v>
      </c>
      <c r="G315" s="745"/>
      <c r="I315" s="859"/>
      <c r="J315" s="529" t="s">
        <v>94</v>
      </c>
      <c r="K315" s="530"/>
      <c r="L315" s="770">
        <v>164800</v>
      </c>
      <c r="M315" s="771"/>
      <c r="N315" s="744">
        <f>L315*(1-'SZORZÓ+FELTÉTELEK'!$A$1)</f>
        <v>164800</v>
      </c>
      <c r="O315" s="745"/>
      <c r="Q315" s="1257"/>
      <c r="R315" s="529" t="s">
        <v>94</v>
      </c>
      <c r="S315" s="530"/>
      <c r="T315" s="770">
        <v>95000</v>
      </c>
      <c r="U315" s="771"/>
      <c r="V315" s="744">
        <f>T315*(1-'SZORZÓ+FELTÉTELEK'!$A$1)</f>
        <v>95000</v>
      </c>
      <c r="W315" s="745"/>
      <c r="Y315" s="859"/>
      <c r="Z315" s="529" t="s">
        <v>94</v>
      </c>
      <c r="AA315" s="530"/>
      <c r="AB315" s="770">
        <v>91800</v>
      </c>
      <c r="AC315" s="771"/>
      <c r="AD315" s="744">
        <f>AB315*(1-'SZORZÓ+FELTÉTELEK'!$A$1)</f>
        <v>91800</v>
      </c>
      <c r="AE315" s="745"/>
      <c r="AG315" s="915"/>
      <c r="AH315" s="802"/>
      <c r="AI315" s="802"/>
      <c r="AJ315" s="791"/>
      <c r="AK315" s="791"/>
      <c r="AL315" s="791"/>
      <c r="AM315" s="791"/>
    </row>
    <row r="316" spans="1:39" ht="20.25" customHeight="1" x14ac:dyDescent="0.25">
      <c r="A316" s="859"/>
      <c r="B316" s="781" t="s">
        <v>1062</v>
      </c>
      <c r="C316" s="782"/>
      <c r="D316" s="787">
        <v>148000</v>
      </c>
      <c r="E316" s="1107"/>
      <c r="F316" s="744">
        <f>D316*(1-'SZORZÓ+FELTÉTELEK'!$A$1)</f>
        <v>148000</v>
      </c>
      <c r="G316" s="745"/>
      <c r="I316" s="859"/>
      <c r="J316" s="529" t="s">
        <v>1110</v>
      </c>
      <c r="K316" s="530"/>
      <c r="L316" s="770">
        <f>L315+9300</f>
        <v>174100</v>
      </c>
      <c r="M316" s="771"/>
      <c r="N316" s="744">
        <f>L316*(1-'SZORZÓ+FELTÉTELEK'!$A$1)</f>
        <v>174100</v>
      </c>
      <c r="O316" s="745"/>
      <c r="Q316" s="1257"/>
      <c r="R316" s="529" t="s">
        <v>1110</v>
      </c>
      <c r="S316" s="530"/>
      <c r="T316" s="770">
        <f>T315+6700</f>
        <v>101700</v>
      </c>
      <c r="U316" s="771"/>
      <c r="V316" s="744">
        <f>T316*(1-'SZORZÓ+FELTÉTELEK'!$A$1)</f>
        <v>101700</v>
      </c>
      <c r="W316" s="745"/>
      <c r="Y316" s="859"/>
      <c r="Z316" s="529" t="s">
        <v>1110</v>
      </c>
      <c r="AA316" s="530"/>
      <c r="AB316" s="770">
        <f>AB315+6700</f>
        <v>98500</v>
      </c>
      <c r="AC316" s="771"/>
      <c r="AD316" s="744">
        <f>AB316*(1-'SZORZÓ+FELTÉTELEK'!$A$1)</f>
        <v>98500</v>
      </c>
      <c r="AE316" s="745"/>
      <c r="AG316" s="915"/>
      <c r="AH316" s="802"/>
      <c r="AI316" s="802"/>
      <c r="AJ316" s="791"/>
      <c r="AK316" s="791"/>
      <c r="AL316" s="791"/>
      <c r="AM316" s="791"/>
    </row>
    <row r="317" spans="1:39" ht="20.25" customHeight="1" x14ac:dyDescent="0.25">
      <c r="A317" s="859"/>
      <c r="B317" s="882" t="s">
        <v>1063</v>
      </c>
      <c r="C317" s="883"/>
      <c r="D317" s="883"/>
      <c r="E317" s="883"/>
      <c r="F317" s="883"/>
      <c r="G317" s="884"/>
      <c r="I317" s="859"/>
      <c r="J317" s="810" t="s">
        <v>1429</v>
      </c>
      <c r="K317" s="811"/>
      <c r="L317" s="770">
        <f>L315+13500</f>
        <v>178300</v>
      </c>
      <c r="M317" s="771"/>
      <c r="N317" s="744">
        <f>L317*(1-'SZORZÓ+FELTÉTELEK'!$A$1)</f>
        <v>178300</v>
      </c>
      <c r="O317" s="745"/>
      <c r="Q317" s="1257"/>
      <c r="R317" s="810" t="s">
        <v>1429</v>
      </c>
      <c r="S317" s="811"/>
      <c r="T317" s="770">
        <f>T315+9900</f>
        <v>104900</v>
      </c>
      <c r="U317" s="771"/>
      <c r="V317" s="744">
        <f>T317*(1-'SZORZÓ+FELTÉTELEK'!$A$1)</f>
        <v>104900</v>
      </c>
      <c r="W317" s="745"/>
      <c r="Y317" s="859"/>
      <c r="Z317" s="810" t="s">
        <v>1429</v>
      </c>
      <c r="AA317" s="811"/>
      <c r="AB317" s="770">
        <f>AB315+9900</f>
        <v>101700</v>
      </c>
      <c r="AC317" s="771"/>
      <c r="AD317" s="744">
        <f>AB317*(1-'SZORZÓ+FELTÉTELEK'!$A$1)</f>
        <v>101700</v>
      </c>
      <c r="AE317" s="745"/>
      <c r="AG317" s="915"/>
      <c r="AH317" s="802"/>
      <c r="AI317" s="802"/>
      <c r="AJ317" s="791"/>
      <c r="AK317" s="791"/>
      <c r="AL317" s="791"/>
      <c r="AM317" s="791"/>
    </row>
    <row r="318" spans="1:39" ht="20.25" customHeight="1" x14ac:dyDescent="0.25">
      <c r="A318" s="859"/>
      <c r="B318" s="885"/>
      <c r="C318" s="886"/>
      <c r="D318" s="886"/>
      <c r="E318" s="886"/>
      <c r="F318" s="886"/>
      <c r="G318" s="887"/>
      <c r="I318" s="859"/>
      <c r="J318" s="810" t="s">
        <v>1441</v>
      </c>
      <c r="K318" s="811"/>
      <c r="L318" s="770">
        <f>L315+14800</f>
        <v>179600</v>
      </c>
      <c r="M318" s="771"/>
      <c r="N318" s="744">
        <f>L318*(1-'SZORZÓ+FELTÉTELEK'!$A$1)</f>
        <v>179600</v>
      </c>
      <c r="O318" s="745"/>
      <c r="Q318" s="1257"/>
      <c r="R318" s="810" t="s">
        <v>1441</v>
      </c>
      <c r="S318" s="811"/>
      <c r="T318" s="770">
        <f>T315+11100</f>
        <v>106100</v>
      </c>
      <c r="U318" s="771"/>
      <c r="V318" s="744">
        <f>T318*(1-'SZORZÓ+FELTÉTELEK'!$A$1)</f>
        <v>106100</v>
      </c>
      <c r="W318" s="745"/>
      <c r="Y318" s="859"/>
      <c r="Z318" s="810" t="s">
        <v>1441</v>
      </c>
      <c r="AA318" s="811"/>
      <c r="AB318" s="770">
        <f>AB315+11100</f>
        <v>102900</v>
      </c>
      <c r="AC318" s="771"/>
      <c r="AD318" s="744">
        <f>AB318*(1-'SZORZÓ+FELTÉTELEK'!$A$1)</f>
        <v>102900</v>
      </c>
      <c r="AE318" s="745"/>
      <c r="AG318" s="915"/>
      <c r="AH318" s="802"/>
      <c r="AI318" s="802"/>
      <c r="AJ318" s="791"/>
      <c r="AK318" s="791"/>
      <c r="AL318" s="791"/>
      <c r="AM318" s="791"/>
    </row>
    <row r="319" spans="1:39" ht="25.5" customHeight="1" x14ac:dyDescent="0.25">
      <c r="A319" s="859"/>
      <c r="B319" s="885"/>
      <c r="C319" s="886"/>
      <c r="D319" s="886"/>
      <c r="E319" s="886"/>
      <c r="F319" s="886"/>
      <c r="G319" s="887"/>
      <c r="I319" s="859"/>
      <c r="J319" s="810" t="s">
        <v>1442</v>
      </c>
      <c r="K319" s="811"/>
      <c r="L319" s="770">
        <f>L315+37800</f>
        <v>202600</v>
      </c>
      <c r="M319" s="771"/>
      <c r="N319" s="744">
        <f>L319*(1-'SZORZÓ+FELTÉTELEK'!$A$1)</f>
        <v>202600</v>
      </c>
      <c r="O319" s="745"/>
      <c r="Q319" s="1257"/>
      <c r="R319" s="810" t="s">
        <v>1442</v>
      </c>
      <c r="S319" s="811"/>
      <c r="T319" s="770">
        <f>T315+28400</f>
        <v>123400</v>
      </c>
      <c r="U319" s="771"/>
      <c r="V319" s="744">
        <f>T319*(1-'SZORZÓ+FELTÉTELEK'!$A$1)</f>
        <v>123400</v>
      </c>
      <c r="W319" s="745"/>
      <c r="Y319" s="859"/>
      <c r="Z319" s="810" t="s">
        <v>1442</v>
      </c>
      <c r="AA319" s="811"/>
      <c r="AB319" s="770">
        <f>AB315+28400</f>
        <v>120200</v>
      </c>
      <c r="AC319" s="771"/>
      <c r="AD319" s="744">
        <f>AB319*(1-'SZORZÓ+FELTÉTELEK'!$A$1)</f>
        <v>120200</v>
      </c>
      <c r="AE319" s="745"/>
      <c r="AG319" s="915"/>
      <c r="AH319" s="93"/>
      <c r="AI319" s="93"/>
      <c r="AJ319" s="271"/>
      <c r="AK319" s="271"/>
      <c r="AL319" s="271"/>
      <c r="AM319" s="271"/>
    </row>
    <row r="320" spans="1:39" ht="25.5" customHeight="1" x14ac:dyDescent="0.25">
      <c r="A320" s="859"/>
      <c r="B320" s="888"/>
      <c r="C320" s="889"/>
      <c r="D320" s="889"/>
      <c r="E320" s="889"/>
      <c r="F320" s="889"/>
      <c r="G320" s="890"/>
      <c r="I320" s="859"/>
      <c r="J320" s="719" t="s">
        <v>67</v>
      </c>
      <c r="K320" s="720"/>
      <c r="L320" s="770">
        <f>L315+120000</f>
        <v>284800</v>
      </c>
      <c r="M320" s="771"/>
      <c r="N320" s="744">
        <f>L320*(1-'SZORZÓ+FELTÉTELEK'!$A$1)</f>
        <v>284800</v>
      </c>
      <c r="O320" s="745"/>
      <c r="Q320" s="1257"/>
      <c r="R320" s="719" t="s">
        <v>67</v>
      </c>
      <c r="S320" s="720"/>
      <c r="T320" s="770">
        <f>T315+98000</f>
        <v>193000</v>
      </c>
      <c r="U320" s="771"/>
      <c r="V320" s="744">
        <f>T320*(1-'SZORZÓ+FELTÉTELEK'!$A$1)</f>
        <v>193000</v>
      </c>
      <c r="W320" s="745"/>
      <c r="Y320" s="859"/>
      <c r="Z320" s="719" t="s">
        <v>67</v>
      </c>
      <c r="AA320" s="720"/>
      <c r="AB320" s="770">
        <f>AB315+98000</f>
        <v>189800</v>
      </c>
      <c r="AC320" s="771"/>
      <c r="AD320" s="744">
        <f>AB320*(1-'SZORZÓ+FELTÉTELEK'!$A$1)</f>
        <v>189800</v>
      </c>
      <c r="AE320" s="745"/>
      <c r="AG320" s="915"/>
      <c r="AH320" s="93"/>
      <c r="AI320" s="93"/>
      <c r="AJ320" s="271"/>
      <c r="AK320" s="271"/>
      <c r="AL320" s="271"/>
      <c r="AM320" s="271"/>
    </row>
    <row r="321" spans="1:39" ht="12.75" customHeight="1" x14ac:dyDescent="0.25">
      <c r="A321" s="859"/>
      <c r="B321" s="88" t="s">
        <v>2</v>
      </c>
      <c r="C321" s="89" t="s">
        <v>99</v>
      </c>
      <c r="D321" s="654"/>
      <c r="E321" s="655"/>
      <c r="F321" s="88" t="s">
        <v>3</v>
      </c>
      <c r="G321" s="73" t="s">
        <v>100</v>
      </c>
      <c r="I321" s="859"/>
      <c r="J321" s="88" t="s">
        <v>2</v>
      </c>
      <c r="K321" s="89" t="s">
        <v>102</v>
      </c>
      <c r="L321" s="654"/>
      <c r="M321" s="655"/>
      <c r="N321" s="88" t="s">
        <v>3</v>
      </c>
      <c r="O321" s="73" t="s">
        <v>47</v>
      </c>
      <c r="Q321" s="1257"/>
      <c r="R321" s="88" t="s">
        <v>2</v>
      </c>
      <c r="S321" s="91">
        <v>94</v>
      </c>
      <c r="T321" s="1231"/>
      <c r="U321" s="1232"/>
      <c r="V321" s="14" t="s">
        <v>3</v>
      </c>
      <c r="W321" s="12" t="s">
        <v>47</v>
      </c>
      <c r="Y321" s="859"/>
      <c r="Z321" s="88" t="s">
        <v>2</v>
      </c>
      <c r="AA321" s="89" t="s">
        <v>75</v>
      </c>
      <c r="AB321" s="654"/>
      <c r="AC321" s="655"/>
      <c r="AD321" s="88" t="s">
        <v>3</v>
      </c>
      <c r="AE321" s="73" t="s">
        <v>4</v>
      </c>
      <c r="AG321" s="915"/>
      <c r="AH321" s="194"/>
      <c r="AI321" s="193"/>
      <c r="AJ321" s="940"/>
      <c r="AK321" s="940"/>
      <c r="AL321" s="194"/>
      <c r="AM321" s="193"/>
    </row>
    <row r="322" spans="1:39" ht="12.75" customHeight="1" x14ac:dyDescent="0.25">
      <c r="A322" s="859"/>
      <c r="B322" s="88" t="s">
        <v>5</v>
      </c>
      <c r="C322" s="89" t="s">
        <v>101</v>
      </c>
      <c r="D322" s="656"/>
      <c r="E322" s="657"/>
      <c r="F322" s="88" t="s">
        <v>6</v>
      </c>
      <c r="G322" s="71" t="s">
        <v>650</v>
      </c>
      <c r="I322" s="859"/>
      <c r="J322" s="88" t="s">
        <v>5</v>
      </c>
      <c r="K322" s="89" t="s">
        <v>98</v>
      </c>
      <c r="L322" s="656"/>
      <c r="M322" s="657"/>
      <c r="N322" s="88" t="s">
        <v>6</v>
      </c>
      <c r="O322" s="71" t="s">
        <v>650</v>
      </c>
      <c r="Q322" s="1257"/>
      <c r="R322" s="88" t="s">
        <v>5</v>
      </c>
      <c r="S322" s="91">
        <v>47</v>
      </c>
      <c r="T322" s="1233"/>
      <c r="U322" s="1234"/>
      <c r="V322" s="88" t="s">
        <v>6</v>
      </c>
      <c r="W322" s="71" t="s">
        <v>22</v>
      </c>
      <c r="Y322" s="859"/>
      <c r="Z322" s="88" t="s">
        <v>5</v>
      </c>
      <c r="AA322" s="89" t="s">
        <v>91</v>
      </c>
      <c r="AB322" s="656"/>
      <c r="AC322" s="657"/>
      <c r="AD322" s="88" t="s">
        <v>6</v>
      </c>
      <c r="AE322" s="71" t="s">
        <v>22</v>
      </c>
      <c r="AG322" s="915"/>
      <c r="AH322" s="194"/>
      <c r="AI322" s="193"/>
      <c r="AJ322" s="940"/>
      <c r="AK322" s="940"/>
      <c r="AL322" s="194"/>
      <c r="AM322" s="177"/>
    </row>
    <row r="323" spans="1:39" ht="12.75" customHeight="1" x14ac:dyDescent="0.25">
      <c r="A323" s="859"/>
      <c r="B323" s="88" t="s">
        <v>7</v>
      </c>
      <c r="C323" s="89" t="s">
        <v>69</v>
      </c>
      <c r="D323" s="656"/>
      <c r="E323" s="657"/>
      <c r="F323" s="90" t="s">
        <v>8</v>
      </c>
      <c r="G323" s="72" t="s">
        <v>95</v>
      </c>
      <c r="I323" s="859"/>
      <c r="J323" s="88" t="s">
        <v>7</v>
      </c>
      <c r="K323" s="89" t="s">
        <v>61</v>
      </c>
      <c r="L323" s="656"/>
      <c r="M323" s="657"/>
      <c r="N323" s="90" t="s">
        <v>8</v>
      </c>
      <c r="O323" s="72" t="s">
        <v>103</v>
      </c>
      <c r="Q323" s="1257"/>
      <c r="R323" s="88" t="s">
        <v>7</v>
      </c>
      <c r="S323" s="91">
        <v>60</v>
      </c>
      <c r="T323" s="1233"/>
      <c r="U323" s="1234"/>
      <c r="V323" s="90" t="s">
        <v>8</v>
      </c>
      <c r="W323" s="72" t="s">
        <v>95</v>
      </c>
      <c r="Y323" s="859"/>
      <c r="Z323" s="88" t="s">
        <v>7</v>
      </c>
      <c r="AA323" s="89" t="s">
        <v>105</v>
      </c>
      <c r="AB323" s="656"/>
      <c r="AC323" s="657"/>
      <c r="AD323" s="90" t="s">
        <v>8</v>
      </c>
      <c r="AE323" s="72" t="s">
        <v>95</v>
      </c>
      <c r="AG323" s="915"/>
      <c r="AH323" s="194"/>
      <c r="AI323" s="193"/>
      <c r="AJ323" s="940"/>
      <c r="AK323" s="940"/>
      <c r="AL323" s="178"/>
      <c r="AM323" s="179"/>
    </row>
    <row r="324" spans="1:39" ht="12.75" customHeight="1" x14ac:dyDescent="0.25">
      <c r="A324" s="859"/>
      <c r="B324" s="88" t="s">
        <v>9</v>
      </c>
      <c r="C324" s="89" t="s">
        <v>12</v>
      </c>
      <c r="D324" s="656"/>
      <c r="E324" s="657"/>
      <c r="F324" s="90" t="s">
        <v>10</v>
      </c>
      <c r="G324" s="72" t="s">
        <v>96</v>
      </c>
      <c r="I324" s="859"/>
      <c r="J324" s="88" t="s">
        <v>9</v>
      </c>
      <c r="K324" s="89" t="s">
        <v>12</v>
      </c>
      <c r="L324" s="656"/>
      <c r="M324" s="657"/>
      <c r="N324" s="90" t="s">
        <v>10</v>
      </c>
      <c r="O324" s="72" t="s">
        <v>96</v>
      </c>
      <c r="Q324" s="1257"/>
      <c r="R324" s="88" t="s">
        <v>9</v>
      </c>
      <c r="S324" s="91">
        <v>47</v>
      </c>
      <c r="T324" s="1233"/>
      <c r="U324" s="1234"/>
      <c r="V324" s="15" t="s">
        <v>10</v>
      </c>
      <c r="W324" s="16" t="s">
        <v>63</v>
      </c>
      <c r="Y324" s="859"/>
      <c r="Z324" s="88" t="s">
        <v>9</v>
      </c>
      <c r="AA324" s="89" t="s">
        <v>91</v>
      </c>
      <c r="AB324" s="656"/>
      <c r="AC324" s="657"/>
      <c r="AD324" s="90" t="s">
        <v>10</v>
      </c>
      <c r="AE324" s="72" t="s">
        <v>96</v>
      </c>
      <c r="AG324" s="915"/>
      <c r="AH324" s="194"/>
      <c r="AI324" s="193"/>
      <c r="AJ324" s="940"/>
      <c r="AK324" s="940"/>
      <c r="AL324" s="178"/>
      <c r="AM324" s="179"/>
    </row>
    <row r="325" spans="1:39" ht="12.75" customHeight="1" x14ac:dyDescent="0.25">
      <c r="A325" s="859"/>
      <c r="B325" s="88" t="s">
        <v>11</v>
      </c>
      <c r="C325" s="89" t="s">
        <v>12</v>
      </c>
      <c r="D325" s="658"/>
      <c r="E325" s="659"/>
      <c r="F325" s="836"/>
      <c r="G325" s="837"/>
      <c r="I325" s="859"/>
      <c r="J325" s="88" t="s">
        <v>11</v>
      </c>
      <c r="K325" s="89" t="s">
        <v>21</v>
      </c>
      <c r="L325" s="658"/>
      <c r="M325" s="659"/>
      <c r="N325" s="836"/>
      <c r="O325" s="837"/>
      <c r="Q325" s="1257"/>
      <c r="R325" s="88" t="s">
        <v>11</v>
      </c>
      <c r="S325" s="91">
        <v>50</v>
      </c>
      <c r="T325" s="1235"/>
      <c r="U325" s="1236"/>
      <c r="V325" s="836"/>
      <c r="W325" s="837"/>
      <c r="Y325" s="859"/>
      <c r="Z325" s="88" t="s">
        <v>11</v>
      </c>
      <c r="AA325" s="89" t="s">
        <v>16</v>
      </c>
      <c r="AB325" s="658"/>
      <c r="AC325" s="659"/>
      <c r="AD325" s="836"/>
      <c r="AE325" s="837"/>
      <c r="AG325" s="915"/>
      <c r="AH325" s="194"/>
      <c r="AI325" s="193"/>
      <c r="AJ325" s="940"/>
      <c r="AK325" s="940"/>
      <c r="AL325" s="986"/>
      <c r="AM325" s="986"/>
    </row>
    <row r="326" spans="1:39" ht="134.25" customHeight="1" x14ac:dyDescent="0.25">
      <c r="A326" s="859"/>
      <c r="B326" s="730" t="s">
        <v>2087</v>
      </c>
      <c r="C326" s="681"/>
      <c r="D326" s="681"/>
      <c r="E326" s="681"/>
      <c r="F326" s="681"/>
      <c r="G326" s="682"/>
      <c r="I326" s="859"/>
      <c r="J326" s="730" t="s">
        <v>2088</v>
      </c>
      <c r="K326" s="681"/>
      <c r="L326" s="681"/>
      <c r="M326" s="681"/>
      <c r="N326" s="681"/>
      <c r="O326" s="682"/>
      <c r="Q326" s="1257"/>
      <c r="R326" s="1259" t="s">
        <v>1039</v>
      </c>
      <c r="S326" s="1260"/>
      <c r="T326" s="1260"/>
      <c r="U326" s="1260"/>
      <c r="V326" s="1260"/>
      <c r="W326" s="1261"/>
      <c r="Y326" s="859"/>
      <c r="Z326" s="730" t="s">
        <v>1040</v>
      </c>
      <c r="AA326" s="681"/>
      <c r="AB326" s="681"/>
      <c r="AC326" s="681"/>
      <c r="AD326" s="681"/>
      <c r="AE326" s="682"/>
      <c r="AG326" s="915"/>
      <c r="AH326" s="895"/>
      <c r="AI326" s="895"/>
      <c r="AJ326" s="895"/>
      <c r="AK326" s="895"/>
      <c r="AL326" s="895"/>
      <c r="AM326" s="895"/>
    </row>
    <row r="327" spans="1:39" ht="23.65" customHeight="1" thickBot="1" x14ac:dyDescent="0.3">
      <c r="A327" s="860"/>
      <c r="B327" s="827"/>
      <c r="C327" s="684"/>
      <c r="D327" s="684"/>
      <c r="E327" s="684"/>
      <c r="F327" s="684"/>
      <c r="G327" s="685"/>
      <c r="I327" s="860"/>
      <c r="J327" s="827"/>
      <c r="K327" s="684"/>
      <c r="L327" s="684"/>
      <c r="M327" s="684"/>
      <c r="N327" s="684"/>
      <c r="O327" s="685"/>
      <c r="Q327" s="1258"/>
      <c r="R327" s="1262"/>
      <c r="S327" s="1263"/>
      <c r="T327" s="1263"/>
      <c r="U327" s="1263"/>
      <c r="V327" s="1263"/>
      <c r="W327" s="1264"/>
      <c r="Y327" s="860"/>
      <c r="Z327" s="827"/>
      <c r="AA327" s="684"/>
      <c r="AB327" s="684"/>
      <c r="AC327" s="684"/>
      <c r="AD327" s="684"/>
      <c r="AE327" s="685"/>
      <c r="AG327" s="915"/>
      <c r="AH327" s="895"/>
      <c r="AI327" s="895"/>
      <c r="AJ327" s="895"/>
      <c r="AK327" s="895"/>
      <c r="AL327" s="895"/>
      <c r="AM327" s="895"/>
    </row>
    <row r="328" spans="1:39" ht="16.5" thickBot="1" x14ac:dyDescent="0.3"/>
    <row r="329" spans="1:39" ht="23.65" customHeight="1" x14ac:dyDescent="0.25">
      <c r="A329" s="858" t="s">
        <v>106</v>
      </c>
      <c r="B329" s="644" t="s">
        <v>107</v>
      </c>
      <c r="C329" s="645"/>
      <c r="D329" s="644" t="s">
        <v>108</v>
      </c>
      <c r="E329" s="828"/>
      <c r="F329" s="816" t="s">
        <v>108</v>
      </c>
      <c r="G329" s="826"/>
      <c r="I329" s="858" t="s">
        <v>111</v>
      </c>
      <c r="J329" s="644" t="s">
        <v>107</v>
      </c>
      <c r="K329" s="645"/>
      <c r="L329" s="644" t="s">
        <v>108</v>
      </c>
      <c r="M329" s="828"/>
      <c r="N329" s="816" t="s">
        <v>108</v>
      </c>
      <c r="O329" s="826"/>
      <c r="Q329" s="858" t="s">
        <v>114</v>
      </c>
      <c r="R329" s="644" t="s">
        <v>107</v>
      </c>
      <c r="S329" s="645"/>
      <c r="T329" s="644" t="s">
        <v>108</v>
      </c>
      <c r="U329" s="828"/>
      <c r="V329" s="816" t="s">
        <v>108</v>
      </c>
      <c r="W329" s="826"/>
      <c r="Y329" s="858" t="s">
        <v>117</v>
      </c>
      <c r="Z329" s="644" t="s">
        <v>107</v>
      </c>
      <c r="AA329" s="645"/>
      <c r="AB329" s="644" t="s">
        <v>108</v>
      </c>
      <c r="AC329" s="828"/>
      <c r="AD329" s="816" t="s">
        <v>108</v>
      </c>
      <c r="AE329" s="826"/>
      <c r="AG329" s="915"/>
      <c r="AH329" s="802"/>
      <c r="AI329" s="948"/>
      <c r="AJ329" s="802"/>
      <c r="AK329" s="916"/>
      <c r="AL329" s="802"/>
      <c r="AM329" s="916"/>
    </row>
    <row r="330" spans="1:39" ht="20.65" customHeight="1" x14ac:dyDescent="0.25">
      <c r="A330" s="859"/>
      <c r="B330" s="529" t="s">
        <v>109</v>
      </c>
      <c r="C330" s="530"/>
      <c r="D330" s="727">
        <v>12900</v>
      </c>
      <c r="E330" s="630"/>
      <c r="F330" s="748">
        <f>D330*(1-'SZORZÓ+FELTÉTELEK'!$A$1)</f>
        <v>12900</v>
      </c>
      <c r="G330" s="851"/>
      <c r="I330" s="859"/>
      <c r="J330" s="529" t="s">
        <v>112</v>
      </c>
      <c r="K330" s="530"/>
      <c r="L330" s="727">
        <v>35000</v>
      </c>
      <c r="M330" s="630"/>
      <c r="N330" s="748">
        <f>L330*(1-'SZORZÓ+FELTÉTELEK'!$A$1)</f>
        <v>35000</v>
      </c>
      <c r="O330" s="851"/>
      <c r="Q330" s="859"/>
      <c r="R330" s="529" t="s">
        <v>115</v>
      </c>
      <c r="S330" s="530"/>
      <c r="T330" s="727">
        <v>7800</v>
      </c>
      <c r="U330" s="630"/>
      <c r="V330" s="748">
        <f>T330*(1-'SZORZÓ+FELTÉTELEK'!$A$1)</f>
        <v>7800</v>
      </c>
      <c r="W330" s="851"/>
      <c r="Y330" s="859"/>
      <c r="Z330" s="529" t="s">
        <v>112</v>
      </c>
      <c r="AA330" s="530"/>
      <c r="AB330" s="727">
        <v>12000</v>
      </c>
      <c r="AC330" s="630"/>
      <c r="AD330" s="748">
        <f>AB330*(1-'SZORZÓ+FELTÉTELEK'!$A$1)</f>
        <v>12000</v>
      </c>
      <c r="AE330" s="851"/>
      <c r="AG330" s="915"/>
      <c r="AH330" s="802"/>
      <c r="AI330" s="802"/>
      <c r="AJ330" s="791"/>
      <c r="AK330" s="791"/>
      <c r="AL330" s="791"/>
      <c r="AM330" s="791"/>
    </row>
    <row r="331" spans="1:39" ht="42" customHeight="1" x14ac:dyDescent="0.25">
      <c r="A331" s="859"/>
      <c r="B331" s="708" t="s">
        <v>1902</v>
      </c>
      <c r="C331" s="709"/>
      <c r="D331" s="709"/>
      <c r="E331" s="709"/>
      <c r="F331" s="709"/>
      <c r="G331" s="893"/>
      <c r="I331" s="859"/>
      <c r="J331" s="708" t="s">
        <v>1901</v>
      </c>
      <c r="K331" s="709"/>
      <c r="L331" s="709"/>
      <c r="M331" s="709"/>
      <c r="N331" s="709"/>
      <c r="O331" s="893"/>
      <c r="Q331" s="859"/>
      <c r="R331" s="708" t="s">
        <v>1903</v>
      </c>
      <c r="S331" s="709"/>
      <c r="T331" s="709"/>
      <c r="U331" s="709"/>
      <c r="V331" s="709"/>
      <c r="W331" s="893"/>
      <c r="Y331" s="859"/>
      <c r="Z331" s="708" t="s">
        <v>1904</v>
      </c>
      <c r="AA331" s="709"/>
      <c r="AB331" s="709"/>
      <c r="AC331" s="709"/>
      <c r="AD331" s="709"/>
      <c r="AE331" s="893"/>
      <c r="AG331" s="915"/>
      <c r="AH331" s="712"/>
      <c r="AI331" s="712"/>
      <c r="AJ331" s="712"/>
      <c r="AK331" s="712"/>
      <c r="AL331" s="712"/>
      <c r="AM331" s="712"/>
    </row>
    <row r="332" spans="1:39" ht="123" customHeight="1" thickBot="1" x14ac:dyDescent="0.3">
      <c r="A332" s="860"/>
      <c r="B332" s="1237" t="s">
        <v>110</v>
      </c>
      <c r="C332" s="1238"/>
      <c r="D332" s="1238"/>
      <c r="E332" s="1238"/>
      <c r="F332" s="1238"/>
      <c r="G332" s="1239"/>
      <c r="I332" s="860"/>
      <c r="J332" s="1206" t="s">
        <v>113</v>
      </c>
      <c r="K332" s="1207"/>
      <c r="L332" s="1207"/>
      <c r="M332" s="1207"/>
      <c r="N332" s="1207"/>
      <c r="O332" s="1208"/>
      <c r="Q332" s="860"/>
      <c r="R332" s="1060" t="s">
        <v>116</v>
      </c>
      <c r="S332" s="1061"/>
      <c r="T332" s="1061"/>
      <c r="U332" s="1061"/>
      <c r="V332" s="1061"/>
      <c r="W332" s="1062"/>
      <c r="Y332" s="860"/>
      <c r="Z332" s="1060" t="s">
        <v>118</v>
      </c>
      <c r="AA332" s="1061"/>
      <c r="AB332" s="1061"/>
      <c r="AC332" s="1061"/>
      <c r="AD332" s="1061"/>
      <c r="AE332" s="1062"/>
      <c r="AG332" s="915"/>
      <c r="AH332" s="1059"/>
      <c r="AI332" s="1059"/>
      <c r="AJ332" s="1059"/>
      <c r="AK332" s="1059"/>
      <c r="AL332" s="1059"/>
      <c r="AM332" s="1059"/>
    </row>
    <row r="333" spans="1:39" ht="16.5" thickBot="1" x14ac:dyDescent="0.3"/>
    <row r="334" spans="1:39" ht="23.1" customHeight="1" thickTop="1" x14ac:dyDescent="0.25">
      <c r="A334" s="879" t="s">
        <v>1007</v>
      </c>
      <c r="B334" s="721" t="s">
        <v>0</v>
      </c>
      <c r="C334" s="722"/>
      <c r="D334" s="721" t="s">
        <v>108</v>
      </c>
      <c r="E334" s="1112"/>
      <c r="F334" s="687" t="s">
        <v>108</v>
      </c>
      <c r="G334" s="876"/>
      <c r="I334" s="879" t="s">
        <v>1072</v>
      </c>
      <c r="J334" s="721" t="s">
        <v>0</v>
      </c>
      <c r="K334" s="722"/>
      <c r="L334" s="721" t="s">
        <v>108</v>
      </c>
      <c r="M334" s="1112"/>
      <c r="N334" s="687" t="s">
        <v>108</v>
      </c>
      <c r="O334" s="876"/>
      <c r="Q334" s="915"/>
      <c r="R334" s="915"/>
      <c r="S334" s="915"/>
      <c r="T334" s="915"/>
      <c r="U334" s="915"/>
      <c r="V334" s="915"/>
      <c r="W334" s="915"/>
      <c r="Y334" s="1363"/>
      <c r="Z334" s="1063" t="s">
        <v>1753</v>
      </c>
      <c r="AA334" s="1063"/>
      <c r="AB334" s="422"/>
      <c r="AC334" s="422"/>
      <c r="AD334" s="1063" t="s">
        <v>1754</v>
      </c>
      <c r="AE334" s="1266" t="s">
        <v>108</v>
      </c>
      <c r="AG334" s="187"/>
      <c r="AH334" s="183"/>
      <c r="AI334" s="183"/>
      <c r="AJ334" s="183"/>
      <c r="AK334" s="184"/>
      <c r="AL334" s="183"/>
      <c r="AM334" s="184"/>
    </row>
    <row r="335" spans="1:39" ht="23.1" customHeight="1" x14ac:dyDescent="0.25">
      <c r="A335" s="880"/>
      <c r="B335" s="529" t="s">
        <v>1006</v>
      </c>
      <c r="C335" s="530"/>
      <c r="D335" s="727">
        <v>3000</v>
      </c>
      <c r="E335" s="630"/>
      <c r="F335" s="748">
        <f>D335*(1-'SZORZÓ+FELTÉTELEK'!$A$1)</f>
        <v>3000</v>
      </c>
      <c r="G335" s="851"/>
      <c r="I335" s="880"/>
      <c r="J335" s="529" t="s">
        <v>1073</v>
      </c>
      <c r="K335" s="530"/>
      <c r="L335" s="727">
        <v>3500</v>
      </c>
      <c r="M335" s="630"/>
      <c r="N335" s="748">
        <f>L335*(1-'SZORZÓ+FELTÉTELEK'!$A$1)</f>
        <v>3500</v>
      </c>
      <c r="O335" s="851"/>
      <c r="Q335" s="915"/>
      <c r="R335" s="915"/>
      <c r="S335" s="915"/>
      <c r="T335" s="915"/>
      <c r="U335" s="915"/>
      <c r="V335" s="915"/>
      <c r="W335" s="915"/>
      <c r="Y335" s="1364"/>
      <c r="Z335" s="1064"/>
      <c r="AA335" s="1064"/>
      <c r="AB335" s="423"/>
      <c r="AC335" s="423"/>
      <c r="AD335" s="1064"/>
      <c r="AE335" s="1267"/>
      <c r="AG335" s="187"/>
      <c r="AH335" s="183"/>
      <c r="AI335" s="183"/>
      <c r="AJ335" s="185"/>
      <c r="AK335" s="185"/>
      <c r="AL335" s="185"/>
      <c r="AM335" s="185"/>
    </row>
    <row r="336" spans="1:39" ht="50.1" customHeight="1" x14ac:dyDescent="0.25">
      <c r="A336" s="880"/>
      <c r="B336" s="709"/>
      <c r="C336" s="709"/>
      <c r="D336" s="709"/>
      <c r="E336" s="709"/>
      <c r="F336" s="709"/>
      <c r="G336" s="710"/>
      <c r="I336" s="880"/>
      <c r="J336" s="1355" t="s">
        <v>1074</v>
      </c>
      <c r="K336" s="1355"/>
      <c r="L336" s="1355"/>
      <c r="M336" s="1355"/>
      <c r="N336" s="1355"/>
      <c r="O336" s="1356"/>
      <c r="Q336" s="915"/>
      <c r="R336" s="915"/>
      <c r="S336" s="915"/>
      <c r="T336" s="915"/>
      <c r="U336" s="915"/>
      <c r="V336" s="915"/>
      <c r="W336" s="915"/>
      <c r="Y336" s="424" t="s">
        <v>1755</v>
      </c>
      <c r="Z336" s="1076" t="s">
        <v>1756</v>
      </c>
      <c r="AA336" s="1076"/>
      <c r="AB336" s="646">
        <v>21000</v>
      </c>
      <c r="AC336" s="646"/>
      <c r="AD336" s="425"/>
      <c r="AE336" s="428">
        <f>AB336*(1-'SZORZÓ+FELTÉTELEK'!$A$1)</f>
        <v>21000</v>
      </c>
      <c r="AG336" s="187"/>
      <c r="AH336" s="186"/>
      <c r="AI336" s="186"/>
      <c r="AJ336" s="186"/>
      <c r="AK336" s="186"/>
      <c r="AL336" s="186"/>
      <c r="AM336" s="186"/>
    </row>
    <row r="337" spans="1:39" ht="50.1" customHeight="1" x14ac:dyDescent="0.25">
      <c r="A337" s="880"/>
      <c r="B337" s="712"/>
      <c r="C337" s="712"/>
      <c r="D337" s="712"/>
      <c r="E337" s="712"/>
      <c r="F337" s="712"/>
      <c r="G337" s="713"/>
      <c r="I337" s="880"/>
      <c r="J337" s="1059"/>
      <c r="K337" s="1059"/>
      <c r="L337" s="1059"/>
      <c r="M337" s="1059"/>
      <c r="N337" s="1059"/>
      <c r="O337" s="1357"/>
      <c r="Q337" s="915"/>
      <c r="R337" s="915"/>
      <c r="S337" s="915"/>
      <c r="T337" s="915"/>
      <c r="U337" s="915"/>
      <c r="V337" s="915"/>
      <c r="W337" s="915"/>
      <c r="Y337" s="424" t="s">
        <v>1757</v>
      </c>
      <c r="Z337" s="1076" t="s">
        <v>1758</v>
      </c>
      <c r="AA337" s="1076"/>
      <c r="AB337" s="646">
        <v>9500</v>
      </c>
      <c r="AC337" s="646"/>
      <c r="AD337" s="425"/>
      <c r="AE337" s="428">
        <f>AB337*(1-'SZORZÓ+FELTÉTELEK'!$A$1)</f>
        <v>9500</v>
      </c>
      <c r="AG337" s="187"/>
      <c r="AH337" s="186"/>
      <c r="AI337" s="186"/>
      <c r="AJ337" s="186"/>
      <c r="AK337" s="186"/>
      <c r="AL337" s="186"/>
      <c r="AM337" s="186"/>
    </row>
    <row r="338" spans="1:39" ht="60" customHeight="1" x14ac:dyDescent="0.25">
      <c r="A338" s="880"/>
      <c r="B338" s="712"/>
      <c r="C338" s="712"/>
      <c r="D338" s="712"/>
      <c r="E338" s="712"/>
      <c r="F338" s="712"/>
      <c r="G338" s="713"/>
      <c r="I338" s="880"/>
      <c r="J338" s="1059"/>
      <c r="K338" s="1059"/>
      <c r="L338" s="1059"/>
      <c r="M338" s="1059"/>
      <c r="N338" s="1059"/>
      <c r="O338" s="1357"/>
      <c r="Q338" s="915"/>
      <c r="R338" s="915"/>
      <c r="S338" s="915"/>
      <c r="T338" s="915"/>
      <c r="U338" s="915"/>
      <c r="V338" s="915"/>
      <c r="W338" s="915"/>
      <c r="Y338" s="424" t="s">
        <v>1759</v>
      </c>
      <c r="Z338" s="1205" t="s">
        <v>1760</v>
      </c>
      <c r="AA338" s="1205"/>
      <c r="AB338" s="646">
        <v>17000</v>
      </c>
      <c r="AC338" s="646"/>
      <c r="AD338" s="425"/>
      <c r="AE338" s="428">
        <f>AB338*(1-'SZORZÓ+FELTÉTELEK'!$A$1)</f>
        <v>17000</v>
      </c>
      <c r="AG338" s="187"/>
      <c r="AH338" s="186"/>
      <c r="AI338" s="186"/>
      <c r="AJ338" s="186"/>
      <c r="AK338" s="186"/>
      <c r="AL338" s="186"/>
      <c r="AM338" s="186"/>
    </row>
    <row r="339" spans="1:39" ht="60" customHeight="1" thickBot="1" x14ac:dyDescent="0.3">
      <c r="A339" s="881"/>
      <c r="B339" s="1227"/>
      <c r="C339" s="1227"/>
      <c r="D339" s="1227"/>
      <c r="E339" s="1227"/>
      <c r="F339" s="1227"/>
      <c r="G339" s="1228"/>
      <c r="I339" s="881"/>
      <c r="J339" s="1358"/>
      <c r="K339" s="1358"/>
      <c r="L339" s="1358"/>
      <c r="M339" s="1358"/>
      <c r="N339" s="1358"/>
      <c r="O339" s="1359"/>
      <c r="Q339" s="915"/>
      <c r="R339" s="915"/>
      <c r="S339" s="915"/>
      <c r="T339" s="915"/>
      <c r="U339" s="915"/>
      <c r="V339" s="915"/>
      <c r="W339" s="915"/>
      <c r="Y339" s="426" t="s">
        <v>1761</v>
      </c>
      <c r="Z339" s="1077" t="s">
        <v>1762</v>
      </c>
      <c r="AA339" s="1077"/>
      <c r="AB339" s="1078">
        <v>21000</v>
      </c>
      <c r="AC339" s="1078"/>
      <c r="AD339" s="427"/>
      <c r="AE339" s="429">
        <f>AB339*(1-'SZORZÓ+FELTÉTELEK'!$A$1)</f>
        <v>21000</v>
      </c>
      <c r="AG339" s="187"/>
      <c r="AH339" s="186"/>
      <c r="AI339" s="186"/>
      <c r="AJ339" s="186"/>
      <c r="AK339" s="186"/>
      <c r="AL339" s="186"/>
      <c r="AM339" s="186"/>
    </row>
    <row r="340" spans="1:39" ht="16.5" hidden="1" customHeight="1" thickBot="1" x14ac:dyDescent="0.3"/>
    <row r="341" spans="1:39" ht="23.65" hidden="1" customHeight="1" x14ac:dyDescent="0.25">
      <c r="A341" s="861"/>
      <c r="B341" s="815"/>
      <c r="C341" s="816"/>
      <c r="D341" s="644"/>
      <c r="E341" s="644"/>
      <c r="F341" s="644"/>
      <c r="G341" s="660"/>
      <c r="K341" s="1"/>
      <c r="L341" s="1"/>
      <c r="M341" s="1"/>
      <c r="S341" s="1"/>
      <c r="T341" s="1"/>
      <c r="U341" s="1"/>
      <c r="V341" s="1"/>
      <c r="AA341" s="1"/>
      <c r="AB341" s="1"/>
      <c r="AC341" s="1"/>
      <c r="AD341" s="1"/>
      <c r="AI341" s="1"/>
      <c r="AJ341" s="1"/>
      <c r="AK341" s="1"/>
      <c r="AL341" s="1"/>
    </row>
    <row r="342" spans="1:39" ht="20.25" hidden="1" customHeight="1" x14ac:dyDescent="0.25">
      <c r="A342" s="862"/>
      <c r="B342" s="1229"/>
      <c r="C342" s="1230"/>
      <c r="D342" s="646"/>
      <c r="E342" s="646"/>
      <c r="F342" s="646"/>
      <c r="G342" s="647"/>
      <c r="K342" s="1"/>
      <c r="L342" s="1"/>
      <c r="M342" s="1"/>
      <c r="S342" s="1"/>
      <c r="T342" s="1"/>
      <c r="U342" s="1"/>
      <c r="V342" s="1"/>
      <c r="AA342" s="1"/>
      <c r="AB342" s="1"/>
      <c r="AC342" s="1"/>
      <c r="AD342" s="1"/>
      <c r="AI342" s="1"/>
      <c r="AJ342" s="1"/>
      <c r="AK342" s="1"/>
      <c r="AL342" s="1"/>
    </row>
    <row r="343" spans="1:39" ht="20.25" hidden="1" customHeight="1" x14ac:dyDescent="0.25">
      <c r="A343" s="862"/>
      <c r="B343" s="1229"/>
      <c r="C343" s="1230"/>
      <c r="D343" s="646"/>
      <c r="E343" s="646"/>
      <c r="F343" s="646"/>
      <c r="G343" s="647"/>
      <c r="K343" s="1"/>
      <c r="L343" s="1"/>
      <c r="M343" s="1"/>
      <c r="S343" s="1"/>
      <c r="T343" s="1"/>
      <c r="U343" s="1"/>
      <c r="V343" s="1"/>
      <c r="AA343" s="1"/>
      <c r="AB343" s="1"/>
      <c r="AC343" s="1"/>
      <c r="AD343" s="1"/>
      <c r="AI343" s="1"/>
      <c r="AJ343" s="1"/>
      <c r="AK343" s="1"/>
      <c r="AL343" s="1"/>
    </row>
    <row r="344" spans="1:39" ht="20.25" hidden="1" customHeight="1" x14ac:dyDescent="0.25">
      <c r="A344" s="862"/>
      <c r="B344" s="678"/>
      <c r="C344" s="679"/>
      <c r="D344" s="779"/>
      <c r="E344" s="779"/>
      <c r="F344" s="779"/>
      <c r="G344" s="780"/>
      <c r="K344" s="1"/>
      <c r="L344" s="1"/>
      <c r="M344" s="1"/>
      <c r="S344" s="1"/>
      <c r="T344" s="1"/>
      <c r="U344" s="1"/>
      <c r="V344" s="1"/>
      <c r="AA344" s="1"/>
      <c r="AB344" s="1"/>
      <c r="AC344" s="1"/>
      <c r="AD344" s="1"/>
      <c r="AI344" s="1"/>
      <c r="AJ344" s="1"/>
      <c r="AK344" s="1"/>
      <c r="AL344" s="1"/>
    </row>
    <row r="345" spans="1:39" ht="20.25" hidden="1" customHeight="1" x14ac:dyDescent="0.25">
      <c r="A345" s="862"/>
      <c r="B345" s="678"/>
      <c r="C345" s="679"/>
      <c r="D345" s="779"/>
      <c r="E345" s="779"/>
      <c r="F345" s="779"/>
      <c r="G345" s="780"/>
      <c r="K345" s="1"/>
      <c r="L345" s="1"/>
      <c r="M345" s="1"/>
      <c r="S345" s="1"/>
      <c r="T345" s="1"/>
      <c r="U345" s="1"/>
      <c r="V345" s="1"/>
      <c r="AA345" s="1"/>
      <c r="AB345" s="1"/>
      <c r="AC345" s="1"/>
      <c r="AD345" s="1"/>
      <c r="AI345" s="1"/>
      <c r="AJ345" s="1"/>
      <c r="AK345" s="1"/>
      <c r="AL345" s="1"/>
    </row>
    <row r="346" spans="1:39" ht="12.75" hidden="1" customHeight="1" x14ac:dyDescent="0.25">
      <c r="A346" s="862"/>
      <c r="B346" s="88"/>
      <c r="C346" s="89"/>
      <c r="D346" s="654"/>
      <c r="E346" s="655"/>
      <c r="F346" s="88"/>
      <c r="G346" s="73"/>
      <c r="K346" s="1"/>
      <c r="L346" s="1"/>
      <c r="M346" s="1"/>
      <c r="S346" s="1"/>
      <c r="T346" s="1"/>
      <c r="U346" s="1"/>
      <c r="V346" s="1"/>
      <c r="AA346" s="1"/>
      <c r="AB346" s="1"/>
      <c r="AC346" s="1"/>
      <c r="AD346" s="1"/>
      <c r="AI346" s="1"/>
      <c r="AJ346" s="1"/>
      <c r="AK346" s="1"/>
      <c r="AL346" s="1"/>
    </row>
    <row r="347" spans="1:39" ht="12.75" hidden="1" customHeight="1" x14ac:dyDescent="0.25">
      <c r="A347" s="862"/>
      <c r="B347" s="88"/>
      <c r="C347" s="89"/>
      <c r="D347" s="656"/>
      <c r="E347" s="657"/>
      <c r="F347" s="88"/>
      <c r="G347" s="71"/>
      <c r="K347" s="1"/>
      <c r="L347" s="1"/>
      <c r="M347" s="1"/>
      <c r="S347" s="1"/>
      <c r="T347" s="1"/>
      <c r="U347" s="1"/>
      <c r="V347" s="1"/>
      <c r="AA347" s="1"/>
      <c r="AB347" s="1"/>
      <c r="AC347" s="1"/>
      <c r="AD347" s="1"/>
      <c r="AI347" s="1"/>
      <c r="AJ347" s="1"/>
      <c r="AK347" s="1"/>
      <c r="AL347" s="1"/>
    </row>
    <row r="348" spans="1:39" ht="12.75" hidden="1" customHeight="1" x14ac:dyDescent="0.25">
      <c r="A348" s="862"/>
      <c r="B348" s="88"/>
      <c r="C348" s="89"/>
      <c r="D348" s="656"/>
      <c r="E348" s="657"/>
      <c r="F348" s="90"/>
      <c r="G348" s="71"/>
      <c r="K348" s="1"/>
      <c r="L348" s="1"/>
      <c r="M348" s="1"/>
      <c r="S348" s="1"/>
      <c r="T348" s="1"/>
      <c r="U348" s="1"/>
      <c r="V348" s="1"/>
      <c r="AA348" s="1"/>
      <c r="AB348" s="1"/>
      <c r="AC348" s="1"/>
      <c r="AD348" s="1"/>
      <c r="AI348" s="1"/>
      <c r="AJ348" s="1"/>
      <c r="AK348" s="1"/>
      <c r="AL348" s="1"/>
    </row>
    <row r="349" spans="1:39" ht="12.75" hidden="1" customHeight="1" x14ac:dyDescent="0.25">
      <c r="A349" s="862"/>
      <c r="B349" s="88"/>
      <c r="C349" s="89"/>
      <c r="D349" s="656"/>
      <c r="E349" s="657"/>
      <c r="F349" s="90"/>
      <c r="G349" s="72"/>
      <c r="K349" s="1"/>
      <c r="L349" s="1"/>
      <c r="M349" s="1"/>
      <c r="S349" s="1"/>
      <c r="T349" s="1"/>
      <c r="U349" s="1"/>
      <c r="V349" s="1"/>
      <c r="AA349" s="1"/>
      <c r="AB349" s="1"/>
      <c r="AC349" s="1"/>
      <c r="AD349" s="1"/>
      <c r="AI349" s="1"/>
      <c r="AJ349" s="1"/>
      <c r="AK349" s="1"/>
      <c r="AL349" s="1"/>
    </row>
    <row r="350" spans="1:39" ht="12.75" hidden="1" customHeight="1" x14ac:dyDescent="0.25">
      <c r="A350" s="862"/>
      <c r="B350" s="88"/>
      <c r="C350" s="89"/>
      <c r="D350" s="658"/>
      <c r="E350" s="659"/>
      <c r="F350" s="836"/>
      <c r="G350" s="837"/>
      <c r="K350" s="1"/>
      <c r="L350" s="1"/>
      <c r="M350" s="1"/>
      <c r="S350" s="1"/>
      <c r="T350" s="1"/>
      <c r="U350" s="1"/>
      <c r="V350" s="1"/>
      <c r="AA350" s="1"/>
      <c r="AB350" s="1"/>
      <c r="AC350" s="1"/>
      <c r="AD350" s="1"/>
      <c r="AI350" s="1"/>
      <c r="AJ350" s="1"/>
      <c r="AK350" s="1"/>
      <c r="AL350" s="1"/>
    </row>
    <row r="351" spans="1:39" ht="134.25" hidden="1" customHeight="1" x14ac:dyDescent="0.25">
      <c r="A351" s="862"/>
      <c r="B351" s="680"/>
      <c r="C351" s="681"/>
      <c r="D351" s="681"/>
      <c r="E351" s="681"/>
      <c r="F351" s="681"/>
      <c r="G351" s="682"/>
      <c r="K351" s="1"/>
      <c r="L351" s="1"/>
      <c r="M351" s="1"/>
      <c r="S351" s="1"/>
      <c r="T351" s="1"/>
      <c r="U351" s="1"/>
      <c r="V351" s="1"/>
      <c r="AA351" s="1"/>
      <c r="AB351" s="1"/>
      <c r="AC351" s="1"/>
      <c r="AD351" s="1"/>
      <c r="AI351" s="1"/>
      <c r="AJ351" s="1"/>
      <c r="AK351" s="1"/>
      <c r="AL351" s="1"/>
    </row>
    <row r="352" spans="1:39" ht="23.65" hidden="1" customHeight="1" thickBot="1" x14ac:dyDescent="0.3">
      <c r="A352" s="1125"/>
      <c r="B352" s="683"/>
      <c r="C352" s="684"/>
      <c r="D352" s="684"/>
      <c r="E352" s="684"/>
      <c r="F352" s="684"/>
      <c r="G352" s="685"/>
      <c r="K352" s="1"/>
      <c r="L352" s="1"/>
      <c r="M352" s="1"/>
      <c r="S352" s="1"/>
      <c r="T352" s="1"/>
      <c r="U352" s="1"/>
      <c r="V352" s="1"/>
      <c r="AA352" s="1"/>
      <c r="AB352" s="1"/>
      <c r="AC352" s="1"/>
      <c r="AD352" s="1"/>
      <c r="AI352" s="1"/>
      <c r="AJ352" s="1"/>
      <c r="AK352" s="1"/>
      <c r="AL352" s="1"/>
    </row>
    <row r="353" spans="1:38" ht="16.5" hidden="1" thickBot="1" x14ac:dyDescent="0.3">
      <c r="C353" s="1"/>
      <c r="D353" s="1"/>
      <c r="E353" s="1"/>
      <c r="F353" s="1"/>
      <c r="K353" s="1"/>
      <c r="L353" s="1"/>
      <c r="M353" s="1"/>
    </row>
    <row r="354" spans="1:38" ht="23.65" hidden="1" customHeight="1" x14ac:dyDescent="0.25">
      <c r="A354" s="861"/>
      <c r="B354" s="815"/>
      <c r="C354" s="816"/>
      <c r="D354" s="644"/>
      <c r="E354" s="644"/>
      <c r="F354" s="644"/>
      <c r="G354" s="660"/>
      <c r="K354" s="1"/>
      <c r="L354" s="1"/>
      <c r="M354" s="1"/>
      <c r="S354" s="1"/>
      <c r="T354" s="1"/>
      <c r="U354" s="1"/>
      <c r="V354" s="1"/>
      <c r="AA354" s="1"/>
      <c r="AB354" s="1"/>
      <c r="AC354" s="1"/>
      <c r="AD354" s="1"/>
      <c r="AI354" s="1"/>
      <c r="AJ354" s="1"/>
      <c r="AK354" s="1"/>
      <c r="AL354" s="1"/>
    </row>
    <row r="355" spans="1:38" ht="20.25" hidden="1" customHeight="1" x14ac:dyDescent="0.25">
      <c r="A355" s="862"/>
      <c r="B355" s="1229"/>
      <c r="C355" s="1230"/>
      <c r="D355" s="646"/>
      <c r="E355" s="646"/>
      <c r="F355" s="646"/>
      <c r="G355" s="647"/>
      <c r="K355" s="1"/>
      <c r="L355" s="1"/>
      <c r="M355" s="1"/>
      <c r="S355" s="1"/>
      <c r="T355" s="1"/>
      <c r="U355" s="1"/>
      <c r="V355" s="1"/>
      <c r="AA355" s="1"/>
      <c r="AB355" s="1"/>
      <c r="AC355" s="1"/>
      <c r="AD355" s="1"/>
      <c r="AI355" s="1"/>
      <c r="AJ355" s="1"/>
      <c r="AK355" s="1"/>
      <c r="AL355" s="1"/>
    </row>
    <row r="356" spans="1:38" ht="20.25" hidden="1" customHeight="1" x14ac:dyDescent="0.25">
      <c r="A356" s="862"/>
      <c r="B356" s="1229"/>
      <c r="C356" s="1230"/>
      <c r="D356" s="646"/>
      <c r="E356" s="646"/>
      <c r="F356" s="646"/>
      <c r="G356" s="647"/>
      <c r="K356" s="1"/>
      <c r="L356" s="1"/>
      <c r="M356" s="1"/>
      <c r="S356" s="1"/>
      <c r="T356" s="1"/>
      <c r="U356" s="1"/>
      <c r="V356" s="1"/>
      <c r="AA356" s="1"/>
      <c r="AB356" s="1"/>
      <c r="AC356" s="1"/>
      <c r="AD356" s="1"/>
      <c r="AI356" s="1"/>
      <c r="AJ356" s="1"/>
      <c r="AK356" s="1"/>
      <c r="AL356" s="1"/>
    </row>
    <row r="357" spans="1:38" ht="20.25" hidden="1" customHeight="1" x14ac:dyDescent="0.25">
      <c r="A357" s="862"/>
      <c r="B357" s="678"/>
      <c r="C357" s="679"/>
      <c r="D357" s="779"/>
      <c r="E357" s="779"/>
      <c r="F357" s="779"/>
      <c r="G357" s="780"/>
      <c r="K357" s="1"/>
      <c r="L357" s="1"/>
      <c r="M357" s="1"/>
      <c r="S357" s="1"/>
      <c r="T357" s="1"/>
      <c r="U357" s="1"/>
      <c r="V357" s="1"/>
      <c r="AA357" s="1"/>
      <c r="AB357" s="1"/>
      <c r="AC357" s="1"/>
      <c r="AD357" s="1"/>
      <c r="AI357" s="1"/>
      <c r="AJ357" s="1"/>
      <c r="AK357" s="1"/>
      <c r="AL357" s="1"/>
    </row>
    <row r="358" spans="1:38" ht="20.25" hidden="1" customHeight="1" x14ac:dyDescent="0.25">
      <c r="A358" s="862"/>
      <c r="B358" s="678"/>
      <c r="C358" s="679"/>
      <c r="D358" s="779"/>
      <c r="E358" s="779"/>
      <c r="F358" s="779"/>
      <c r="G358" s="780"/>
      <c r="K358" s="1"/>
      <c r="L358" s="1"/>
      <c r="M358" s="1"/>
      <c r="S358" s="1"/>
      <c r="T358" s="1"/>
      <c r="U358" s="1"/>
      <c r="V358" s="1"/>
      <c r="AA358" s="1"/>
      <c r="AB358" s="1"/>
      <c r="AC358" s="1"/>
      <c r="AD358" s="1"/>
      <c r="AI358" s="1"/>
      <c r="AJ358" s="1"/>
      <c r="AK358" s="1"/>
      <c r="AL358" s="1"/>
    </row>
    <row r="359" spans="1:38" ht="12.75" hidden="1" customHeight="1" x14ac:dyDescent="0.25">
      <c r="A359" s="862"/>
      <c r="B359" s="88"/>
      <c r="C359" s="89"/>
      <c r="D359" s="654"/>
      <c r="E359" s="655"/>
      <c r="F359" s="88"/>
      <c r="G359" s="73"/>
      <c r="K359" s="1"/>
      <c r="L359" s="1"/>
      <c r="M359" s="1"/>
      <c r="S359" s="1"/>
      <c r="T359" s="1"/>
      <c r="U359" s="1"/>
      <c r="V359" s="1"/>
      <c r="AA359" s="1"/>
      <c r="AB359" s="1"/>
      <c r="AC359" s="1"/>
      <c r="AD359" s="1"/>
      <c r="AI359" s="1"/>
      <c r="AJ359" s="1"/>
      <c r="AK359" s="1"/>
      <c r="AL359" s="1"/>
    </row>
    <row r="360" spans="1:38" ht="12.75" hidden="1" customHeight="1" x14ac:dyDescent="0.25">
      <c r="A360" s="862"/>
      <c r="B360" s="88"/>
      <c r="C360" s="89"/>
      <c r="D360" s="656"/>
      <c r="E360" s="657"/>
      <c r="F360" s="88"/>
      <c r="G360" s="71"/>
      <c r="K360" s="1"/>
      <c r="L360" s="1"/>
      <c r="M360" s="1"/>
      <c r="S360" s="1"/>
      <c r="T360" s="1"/>
      <c r="U360" s="1"/>
      <c r="V360" s="1"/>
      <c r="AA360" s="1"/>
      <c r="AB360" s="1"/>
      <c r="AC360" s="1"/>
      <c r="AD360" s="1"/>
      <c r="AI360" s="1"/>
      <c r="AJ360" s="1"/>
      <c r="AK360" s="1"/>
      <c r="AL360" s="1"/>
    </row>
    <row r="361" spans="1:38" ht="12.75" hidden="1" customHeight="1" x14ac:dyDescent="0.25">
      <c r="A361" s="862"/>
      <c r="B361" s="88"/>
      <c r="C361" s="89"/>
      <c r="D361" s="656"/>
      <c r="E361" s="657"/>
      <c r="F361" s="90"/>
      <c r="G361" s="71"/>
      <c r="K361" s="1"/>
      <c r="L361" s="1"/>
      <c r="M361" s="1"/>
      <c r="S361" s="1"/>
      <c r="T361" s="1"/>
      <c r="U361" s="1"/>
      <c r="V361" s="1"/>
      <c r="AA361" s="1"/>
      <c r="AB361" s="1"/>
      <c r="AC361" s="1"/>
      <c r="AD361" s="1"/>
      <c r="AI361" s="1"/>
      <c r="AJ361" s="1"/>
      <c r="AK361" s="1"/>
      <c r="AL361" s="1"/>
    </row>
    <row r="362" spans="1:38" ht="12.75" hidden="1" customHeight="1" x14ac:dyDescent="0.25">
      <c r="A362" s="862"/>
      <c r="B362" s="88"/>
      <c r="C362" s="89"/>
      <c r="D362" s="656"/>
      <c r="E362" s="657"/>
      <c r="F362" s="90"/>
      <c r="G362" s="72"/>
      <c r="K362" s="1"/>
      <c r="L362" s="1"/>
      <c r="M362" s="1"/>
      <c r="S362" s="1"/>
      <c r="T362" s="1"/>
      <c r="U362" s="1"/>
      <c r="V362" s="1"/>
      <c r="AA362" s="1"/>
      <c r="AB362" s="1"/>
      <c r="AC362" s="1"/>
      <c r="AD362" s="1"/>
      <c r="AI362" s="1"/>
      <c r="AJ362" s="1"/>
      <c r="AK362" s="1"/>
      <c r="AL362" s="1"/>
    </row>
    <row r="363" spans="1:38" ht="12.75" hidden="1" customHeight="1" x14ac:dyDescent="0.25">
      <c r="A363" s="862"/>
      <c r="B363" s="88"/>
      <c r="C363" s="89"/>
      <c r="D363" s="658"/>
      <c r="E363" s="659"/>
      <c r="F363" s="836"/>
      <c r="G363" s="837"/>
      <c r="K363" s="1"/>
      <c r="L363" s="1"/>
      <c r="M363" s="1"/>
      <c r="S363" s="1"/>
      <c r="T363" s="1"/>
      <c r="U363" s="1"/>
      <c r="V363" s="1"/>
      <c r="AA363" s="1"/>
      <c r="AB363" s="1"/>
      <c r="AC363" s="1"/>
      <c r="AD363" s="1"/>
      <c r="AI363" s="1"/>
      <c r="AJ363" s="1"/>
      <c r="AK363" s="1"/>
      <c r="AL363" s="1"/>
    </row>
    <row r="364" spans="1:38" ht="134.25" hidden="1" customHeight="1" x14ac:dyDescent="0.25">
      <c r="A364" s="862"/>
      <c r="B364" s="680"/>
      <c r="C364" s="681"/>
      <c r="D364" s="681"/>
      <c r="E364" s="681"/>
      <c r="F364" s="681"/>
      <c r="G364" s="682"/>
      <c r="K364" s="1"/>
      <c r="L364" s="1"/>
      <c r="M364" s="1"/>
      <c r="S364" s="1"/>
      <c r="T364" s="1"/>
      <c r="U364" s="1"/>
      <c r="V364" s="1"/>
      <c r="AA364" s="1"/>
      <c r="AB364" s="1"/>
      <c r="AC364" s="1"/>
      <c r="AD364" s="1"/>
      <c r="AI364" s="1"/>
      <c r="AJ364" s="1"/>
      <c r="AK364" s="1"/>
      <c r="AL364" s="1"/>
    </row>
    <row r="365" spans="1:38" ht="23.65" hidden="1" customHeight="1" thickBot="1" x14ac:dyDescent="0.3">
      <c r="A365" s="1125"/>
      <c r="B365" s="683"/>
      <c r="C365" s="684"/>
      <c r="D365" s="684"/>
      <c r="E365" s="684"/>
      <c r="F365" s="684"/>
      <c r="G365" s="685"/>
      <c r="K365" s="1"/>
      <c r="L365" s="1"/>
      <c r="M365" s="1"/>
      <c r="S365" s="1"/>
      <c r="T365" s="1"/>
      <c r="U365" s="1"/>
      <c r="V365" s="1"/>
      <c r="AA365" s="1"/>
      <c r="AB365" s="1"/>
      <c r="AC365" s="1"/>
      <c r="AD365" s="1"/>
      <c r="AI365" s="1"/>
      <c r="AJ365" s="1"/>
      <c r="AK365" s="1"/>
      <c r="AL365" s="1"/>
    </row>
    <row r="366" spans="1:38" ht="16.5" thickTop="1" x14ac:dyDescent="0.25"/>
    <row r="367" spans="1:38" ht="30.75" customHeight="1" x14ac:dyDescent="0.25">
      <c r="A367" s="918" t="s">
        <v>781</v>
      </c>
      <c r="B367" s="918"/>
      <c r="C367" s="918"/>
      <c r="D367" s="918"/>
      <c r="E367" s="918"/>
      <c r="F367" s="918"/>
      <c r="G367" s="918"/>
      <c r="H367" s="918"/>
      <c r="I367" s="918"/>
      <c r="J367" s="918"/>
      <c r="K367" s="918"/>
      <c r="L367" s="918"/>
      <c r="M367" s="918"/>
      <c r="N367" s="918"/>
      <c r="O367" s="918"/>
      <c r="P367" s="918"/>
      <c r="Q367" s="918"/>
      <c r="R367" s="918"/>
      <c r="S367" s="918"/>
      <c r="T367" s="918"/>
      <c r="U367" s="918"/>
      <c r="V367" s="918"/>
      <c r="W367" s="918"/>
      <c r="X367" s="918"/>
      <c r="Y367" s="918"/>
      <c r="Z367" s="918"/>
      <c r="AA367" s="918"/>
      <c r="AB367" s="918"/>
      <c r="AC367" s="918"/>
      <c r="AD367" s="918"/>
      <c r="AE367" s="918"/>
      <c r="AI367" s="1"/>
      <c r="AJ367" s="1"/>
      <c r="AK367" s="1"/>
      <c r="AL367" s="1"/>
    </row>
    <row r="368" spans="1:38" ht="16.5" thickBot="1" x14ac:dyDescent="0.3">
      <c r="AA368" s="1"/>
      <c r="AB368" s="1"/>
      <c r="AC368" s="1"/>
      <c r="AD368" s="1"/>
    </row>
    <row r="369" spans="1:39" ht="23.65" customHeight="1" thickTop="1" x14ac:dyDescent="0.25">
      <c r="A369" s="942" t="s">
        <v>798</v>
      </c>
      <c r="B369" s="623" t="s">
        <v>41</v>
      </c>
      <c r="C369" s="624"/>
      <c r="D369" s="623" t="s">
        <v>797</v>
      </c>
      <c r="E369" s="624"/>
      <c r="F369" s="623" t="s">
        <v>797</v>
      </c>
      <c r="G369" s="847"/>
      <c r="H369" s="2"/>
      <c r="I369" s="1029" t="s">
        <v>1787</v>
      </c>
      <c r="J369" s="686" t="s">
        <v>0</v>
      </c>
      <c r="K369" s="687"/>
      <c r="L369" s="686" t="s">
        <v>42</v>
      </c>
      <c r="M369" s="687"/>
      <c r="N369" s="686" t="s">
        <v>42</v>
      </c>
      <c r="O369" s="877"/>
      <c r="Q369" s="1029" t="s">
        <v>1788</v>
      </c>
      <c r="R369" s="721" t="s">
        <v>0</v>
      </c>
      <c r="S369" s="722"/>
      <c r="T369" s="721" t="s">
        <v>42</v>
      </c>
      <c r="U369" s="1112"/>
      <c r="V369" s="687" t="s">
        <v>42</v>
      </c>
      <c r="W369" s="876"/>
      <c r="Y369" s="848" t="s">
        <v>1486</v>
      </c>
      <c r="Z369" s="644" t="s">
        <v>0</v>
      </c>
      <c r="AA369" s="645"/>
      <c r="AB369" s="815" t="s">
        <v>42</v>
      </c>
      <c r="AC369" s="816"/>
      <c r="AD369" s="816" t="s">
        <v>1</v>
      </c>
      <c r="AE369" s="826"/>
      <c r="AG369" s="915"/>
      <c r="AH369" s="802"/>
      <c r="AI369" s="802"/>
      <c r="AJ369" s="802"/>
      <c r="AK369" s="802"/>
      <c r="AL369" s="802"/>
      <c r="AM369" s="802"/>
    </row>
    <row r="370" spans="1:39" ht="20.25" customHeight="1" x14ac:dyDescent="0.25">
      <c r="A370" s="943"/>
      <c r="B370" s="529" t="s">
        <v>293</v>
      </c>
      <c r="C370" s="530"/>
      <c r="D370" s="727">
        <v>119800</v>
      </c>
      <c r="E370" s="630"/>
      <c r="F370" s="727">
        <f>D370*(1-'SZORZÓ+FELTÉTELEK'!$A$1)</f>
        <v>119800</v>
      </c>
      <c r="G370" s="629"/>
      <c r="H370" s="2"/>
      <c r="I370" s="1030"/>
      <c r="J370" s="529" t="s">
        <v>94</v>
      </c>
      <c r="K370" s="530"/>
      <c r="L370" s="727">
        <v>94200</v>
      </c>
      <c r="M370" s="630"/>
      <c r="N370" s="727">
        <f>L370*(1-'SZORZÓ+FELTÉTELEK'!$A$1)</f>
        <v>94200</v>
      </c>
      <c r="O370" s="878"/>
      <c r="Q370" s="1030"/>
      <c r="R370" s="529" t="s">
        <v>119</v>
      </c>
      <c r="S370" s="530"/>
      <c r="T370" s="770">
        <f>T371-2600</f>
        <v>72800</v>
      </c>
      <c r="U370" s="771"/>
      <c r="V370" s="770">
        <f>T370*(1-'SZORZÓ+FELTÉTELEK'!$A$1)</f>
        <v>72800</v>
      </c>
      <c r="W370" s="798"/>
      <c r="Y370" s="849"/>
      <c r="Z370" s="529" t="s">
        <v>159</v>
      </c>
      <c r="AA370" s="530"/>
      <c r="AB370" s="727">
        <v>121500</v>
      </c>
      <c r="AC370" s="630"/>
      <c r="AD370" s="630">
        <f>AB370*(1-'SZORZÓ+FELTÉTELEK'!$A$1)</f>
        <v>121500</v>
      </c>
      <c r="AE370" s="647"/>
      <c r="AG370" s="915"/>
      <c r="AH370" s="802"/>
      <c r="AI370" s="802"/>
      <c r="AJ370" s="791"/>
      <c r="AK370" s="791"/>
      <c r="AL370" s="791"/>
      <c r="AM370" s="791"/>
    </row>
    <row r="371" spans="1:39" ht="20.25" customHeight="1" x14ac:dyDescent="0.25">
      <c r="A371" s="943"/>
      <c r="B371" s="708"/>
      <c r="C371" s="709"/>
      <c r="D371" s="709"/>
      <c r="E371" s="709"/>
      <c r="F371" s="709"/>
      <c r="G371" s="1065"/>
      <c r="H371" s="2"/>
      <c r="I371" s="1030"/>
      <c r="J371" s="529" t="s">
        <v>1110</v>
      </c>
      <c r="K371" s="530"/>
      <c r="L371" s="727">
        <f>L370+5300</f>
        <v>99500</v>
      </c>
      <c r="M371" s="630"/>
      <c r="N371" s="727">
        <f>L371*(1-'SZORZÓ+FELTÉTELEK'!$A$1)</f>
        <v>99500</v>
      </c>
      <c r="O371" s="878"/>
      <c r="Q371" s="1030"/>
      <c r="R371" s="529" t="s">
        <v>94</v>
      </c>
      <c r="S371" s="530"/>
      <c r="T371" s="770">
        <v>75400</v>
      </c>
      <c r="U371" s="771"/>
      <c r="V371" s="770">
        <f>T371*(1-'SZORZÓ+FELTÉTELEK'!$A$1)</f>
        <v>75400</v>
      </c>
      <c r="W371" s="798"/>
      <c r="Y371" s="849"/>
      <c r="Z371" s="529" t="s">
        <v>59</v>
      </c>
      <c r="AA371" s="530"/>
      <c r="AB371" s="727">
        <v>21000</v>
      </c>
      <c r="AC371" s="630"/>
      <c r="AD371" s="630">
        <f>AB371*(1-'SZORZÓ+FELTÉTELEK'!$A$1)</f>
        <v>21000</v>
      </c>
      <c r="AE371" s="647"/>
      <c r="AG371" s="915"/>
      <c r="AH371" s="802"/>
      <c r="AI371" s="802"/>
      <c r="AJ371" s="791"/>
      <c r="AK371" s="791"/>
      <c r="AL371" s="791"/>
      <c r="AM371" s="791"/>
    </row>
    <row r="372" spans="1:39" ht="20.25" customHeight="1" x14ac:dyDescent="0.25">
      <c r="A372" s="943"/>
      <c r="B372" s="711"/>
      <c r="C372" s="712"/>
      <c r="D372" s="712"/>
      <c r="E372" s="712"/>
      <c r="F372" s="712"/>
      <c r="G372" s="1066"/>
      <c r="H372" s="2"/>
      <c r="I372" s="1030"/>
      <c r="J372" s="810" t="s">
        <v>1429</v>
      </c>
      <c r="K372" s="811"/>
      <c r="L372" s="727">
        <f>L370+7700</f>
        <v>101900</v>
      </c>
      <c r="M372" s="630"/>
      <c r="N372" s="727">
        <f>L372*(1-'SZORZÓ+FELTÉTELEK'!$A$1)</f>
        <v>101900</v>
      </c>
      <c r="O372" s="878"/>
      <c r="Q372" s="1030"/>
      <c r="R372" s="529" t="s">
        <v>1110</v>
      </c>
      <c r="S372" s="530"/>
      <c r="T372" s="770">
        <f>T371+1600</f>
        <v>77000</v>
      </c>
      <c r="U372" s="771"/>
      <c r="V372" s="770">
        <f>T372*(1-'SZORZÓ+FELTÉTELEK'!$A$1)</f>
        <v>77000</v>
      </c>
      <c r="W372" s="798"/>
      <c r="Y372" s="849"/>
      <c r="Z372" s="799"/>
      <c r="AA372" s="781"/>
      <c r="AB372" s="781"/>
      <c r="AC372" s="781"/>
      <c r="AD372" s="781"/>
      <c r="AE372" s="800"/>
      <c r="AG372" s="915"/>
      <c r="AH372" s="802"/>
      <c r="AI372" s="802"/>
      <c r="AJ372" s="791"/>
      <c r="AK372" s="791"/>
      <c r="AL372" s="791"/>
      <c r="AM372" s="791"/>
    </row>
    <row r="373" spans="1:39" ht="20.25" customHeight="1" x14ac:dyDescent="0.25">
      <c r="A373" s="943"/>
      <c r="B373" s="711"/>
      <c r="C373" s="712"/>
      <c r="D373" s="712"/>
      <c r="E373" s="712"/>
      <c r="F373" s="712"/>
      <c r="G373" s="1066"/>
      <c r="H373" s="2"/>
      <c r="I373" s="1030"/>
      <c r="J373" s="810" t="s">
        <v>1441</v>
      </c>
      <c r="K373" s="811"/>
      <c r="L373" s="727">
        <f>L370+8900</f>
        <v>103100</v>
      </c>
      <c r="M373" s="630"/>
      <c r="N373" s="727">
        <f>L373*(1-'SZORZÓ+FELTÉTELEK'!$A$1)</f>
        <v>103100</v>
      </c>
      <c r="O373" s="878"/>
      <c r="Q373" s="1030"/>
      <c r="R373" s="810" t="s">
        <v>1429</v>
      </c>
      <c r="S373" s="811"/>
      <c r="T373" s="770">
        <f>T371+2800</f>
        <v>78200</v>
      </c>
      <c r="U373" s="771"/>
      <c r="V373" s="770">
        <f>T373*(1-'SZORZÓ+FELTÉTELEK'!$A$1)</f>
        <v>78200</v>
      </c>
      <c r="W373" s="798"/>
      <c r="Y373" s="849"/>
      <c r="Z373" s="735"/>
      <c r="AA373" s="736"/>
      <c r="AB373" s="736"/>
      <c r="AC373" s="736"/>
      <c r="AD373" s="736"/>
      <c r="AE373" s="737"/>
      <c r="AG373" s="915"/>
      <c r="AH373" s="802"/>
      <c r="AI373" s="802"/>
      <c r="AJ373" s="791"/>
      <c r="AK373" s="791"/>
      <c r="AL373" s="791"/>
      <c r="AM373" s="791"/>
    </row>
    <row r="374" spans="1:39" ht="25.5" customHeight="1" x14ac:dyDescent="0.25">
      <c r="A374" s="943"/>
      <c r="B374" s="711"/>
      <c r="C374" s="712"/>
      <c r="D374" s="712"/>
      <c r="E374" s="712"/>
      <c r="F374" s="712"/>
      <c r="G374" s="1066"/>
      <c r="H374" s="2"/>
      <c r="I374" s="1030"/>
      <c r="J374" s="810" t="s">
        <v>1442</v>
      </c>
      <c r="K374" s="811"/>
      <c r="L374" s="727">
        <f>L370+22700</f>
        <v>116900</v>
      </c>
      <c r="M374" s="630"/>
      <c r="N374" s="727">
        <f>L374*(1-'SZORZÓ+FELTÉTELEK'!$A$1)</f>
        <v>116900</v>
      </c>
      <c r="O374" s="878"/>
      <c r="Q374" s="1030"/>
      <c r="R374" s="810" t="s">
        <v>1441</v>
      </c>
      <c r="S374" s="811"/>
      <c r="T374" s="770">
        <f>T371+2800</f>
        <v>78200</v>
      </c>
      <c r="U374" s="771"/>
      <c r="V374" s="770">
        <f>T374*(1-'SZORZÓ+FELTÉTELEK'!$A$1)</f>
        <v>78200</v>
      </c>
      <c r="W374" s="798"/>
      <c r="Y374" s="849"/>
      <c r="Z374" s="88" t="s">
        <v>2</v>
      </c>
      <c r="AA374" s="89" t="s">
        <v>1487</v>
      </c>
      <c r="AB374" s="654"/>
      <c r="AC374" s="655"/>
      <c r="AD374" s="88" t="s">
        <v>3</v>
      </c>
      <c r="AE374" s="73" t="s">
        <v>4</v>
      </c>
      <c r="AG374" s="915"/>
      <c r="AH374" s="93"/>
      <c r="AI374" s="93"/>
      <c r="AJ374" s="271"/>
      <c r="AK374" s="271"/>
      <c r="AL374" s="271"/>
      <c r="AM374" s="271"/>
    </row>
    <row r="375" spans="1:39" ht="25.5" customHeight="1" x14ac:dyDescent="0.25">
      <c r="A375" s="943"/>
      <c r="B375" s="714"/>
      <c r="C375" s="715"/>
      <c r="D375" s="715"/>
      <c r="E375" s="715"/>
      <c r="F375" s="715"/>
      <c r="G375" s="1067"/>
      <c r="H375" s="2"/>
      <c r="I375" s="1030"/>
      <c r="J375" s="529" t="s">
        <v>59</v>
      </c>
      <c r="K375" s="530"/>
      <c r="L375" s="727">
        <v>17000</v>
      </c>
      <c r="M375" s="630"/>
      <c r="N375" s="727">
        <f>L375*(1-'SZORZÓ+FELTÉTELEK'!$A$1)</f>
        <v>17000</v>
      </c>
      <c r="O375" s="878"/>
      <c r="Q375" s="1030"/>
      <c r="R375" s="810" t="s">
        <v>1442</v>
      </c>
      <c r="S375" s="811"/>
      <c r="T375" s="770">
        <f>T371+10300</f>
        <v>85700</v>
      </c>
      <c r="U375" s="771"/>
      <c r="V375" s="770">
        <f>T375*(1-'SZORZÓ+FELTÉTELEK'!$A$1)</f>
        <v>85700</v>
      </c>
      <c r="W375" s="798"/>
      <c r="Y375" s="849"/>
      <c r="Z375" s="88" t="s">
        <v>5</v>
      </c>
      <c r="AA375" s="89" t="s">
        <v>1488</v>
      </c>
      <c r="AB375" s="656"/>
      <c r="AC375" s="657"/>
      <c r="AD375" s="88" t="s">
        <v>6</v>
      </c>
      <c r="AE375" s="72" t="s">
        <v>1489</v>
      </c>
      <c r="AG375" s="915"/>
      <c r="AH375" s="93"/>
      <c r="AI375" s="93"/>
      <c r="AJ375" s="271"/>
      <c r="AK375" s="271"/>
      <c r="AL375" s="271"/>
      <c r="AM375" s="271"/>
    </row>
    <row r="376" spans="1:39" ht="12.75" customHeight="1" x14ac:dyDescent="0.25">
      <c r="A376" s="943"/>
      <c r="B376" s="14" t="s">
        <v>2</v>
      </c>
      <c r="C376" s="89" t="s">
        <v>277</v>
      </c>
      <c r="D376" s="764"/>
      <c r="E376" s="765"/>
      <c r="F376" s="14" t="s">
        <v>3</v>
      </c>
      <c r="G376" s="112" t="s">
        <v>100</v>
      </c>
      <c r="H376" s="2"/>
      <c r="I376" s="1030"/>
      <c r="J376" s="88" t="s">
        <v>2</v>
      </c>
      <c r="K376" s="89" t="s">
        <v>661</v>
      </c>
      <c r="L376" s="654"/>
      <c r="M376" s="655"/>
      <c r="N376" s="88" t="s">
        <v>3</v>
      </c>
      <c r="O376" s="119" t="s">
        <v>47</v>
      </c>
      <c r="Q376" s="1030"/>
      <c r="R376" s="88" t="s">
        <v>2</v>
      </c>
      <c r="S376" s="89" t="s">
        <v>665</v>
      </c>
      <c r="T376" s="654"/>
      <c r="U376" s="655"/>
      <c r="V376" s="88" t="s">
        <v>3</v>
      </c>
      <c r="W376" s="119" t="s">
        <v>100</v>
      </c>
      <c r="Y376" s="849"/>
      <c r="Z376" s="88" t="s">
        <v>7</v>
      </c>
      <c r="AA376" s="89" t="s">
        <v>172</v>
      </c>
      <c r="AB376" s="656"/>
      <c r="AC376" s="657"/>
      <c r="AD376" s="90" t="s">
        <v>8</v>
      </c>
      <c r="AE376" s="72" t="s">
        <v>14</v>
      </c>
      <c r="AG376" s="915"/>
      <c r="AH376" s="194"/>
      <c r="AI376" s="193"/>
      <c r="AJ376" s="940"/>
      <c r="AK376" s="940"/>
      <c r="AL376" s="194"/>
      <c r="AM376" s="193"/>
    </row>
    <row r="377" spans="1:39" ht="12.75" customHeight="1" x14ac:dyDescent="0.25">
      <c r="A377" s="943"/>
      <c r="B377" s="88" t="s">
        <v>5</v>
      </c>
      <c r="C377" s="89" t="s">
        <v>64</v>
      </c>
      <c r="D377" s="766"/>
      <c r="E377" s="767"/>
      <c r="F377" s="88" t="s">
        <v>6</v>
      </c>
      <c r="G377" s="111" t="s">
        <v>22</v>
      </c>
      <c r="H377" s="2"/>
      <c r="I377" s="1030"/>
      <c r="J377" s="88" t="s">
        <v>5</v>
      </c>
      <c r="K377" s="89" t="s">
        <v>90</v>
      </c>
      <c r="L377" s="656"/>
      <c r="M377" s="657"/>
      <c r="N377" s="88" t="s">
        <v>6</v>
      </c>
      <c r="O377" s="118" t="s">
        <v>650</v>
      </c>
      <c r="Q377" s="1030"/>
      <c r="R377" s="88" t="s">
        <v>5</v>
      </c>
      <c r="S377" s="89" t="s">
        <v>209</v>
      </c>
      <c r="T377" s="656"/>
      <c r="U377" s="657"/>
      <c r="V377" s="88" t="s">
        <v>6</v>
      </c>
      <c r="W377" s="118" t="s">
        <v>130</v>
      </c>
      <c r="Y377" s="849"/>
      <c r="Z377" s="88" t="s">
        <v>9</v>
      </c>
      <c r="AA377" s="89" t="s">
        <v>16</v>
      </c>
      <c r="AB377" s="656"/>
      <c r="AC377" s="657"/>
      <c r="AD377" s="90" t="s">
        <v>10</v>
      </c>
      <c r="AE377" s="72" t="s">
        <v>20</v>
      </c>
      <c r="AG377" s="915"/>
      <c r="AH377" s="194"/>
      <c r="AI377" s="193"/>
      <c r="AJ377" s="940"/>
      <c r="AK377" s="940"/>
      <c r="AL377" s="194"/>
      <c r="AM377" s="177"/>
    </row>
    <row r="378" spans="1:39" ht="12.75" customHeight="1" x14ac:dyDescent="0.25">
      <c r="A378" s="943"/>
      <c r="B378" s="88" t="s">
        <v>7</v>
      </c>
      <c r="C378" s="89" t="s">
        <v>28</v>
      </c>
      <c r="D378" s="766"/>
      <c r="E378" s="767"/>
      <c r="F378" s="90" t="s">
        <v>8</v>
      </c>
      <c r="G378" s="110" t="s">
        <v>14</v>
      </c>
      <c r="H378" s="2"/>
      <c r="I378" s="1030"/>
      <c r="J378" s="88" t="s">
        <v>7</v>
      </c>
      <c r="K378" s="89" t="s">
        <v>28</v>
      </c>
      <c r="L378" s="656"/>
      <c r="M378" s="657"/>
      <c r="N378" s="90" t="s">
        <v>8</v>
      </c>
      <c r="O378" s="117" t="s">
        <v>789</v>
      </c>
      <c r="Q378" s="1030"/>
      <c r="R378" s="88" t="s">
        <v>7</v>
      </c>
      <c r="S378" s="89" t="s">
        <v>105</v>
      </c>
      <c r="T378" s="656"/>
      <c r="U378" s="657"/>
      <c r="V378" s="90" t="s">
        <v>8</v>
      </c>
      <c r="W378" s="117" t="s">
        <v>128</v>
      </c>
      <c r="Y378" s="849"/>
      <c r="Z378" s="88" t="s">
        <v>11</v>
      </c>
      <c r="AA378" s="89" t="s">
        <v>64</v>
      </c>
      <c r="AB378" s="658"/>
      <c r="AC378" s="659"/>
      <c r="AD378" s="90"/>
      <c r="AE378" s="305"/>
      <c r="AG378" s="915"/>
      <c r="AH378" s="194"/>
      <c r="AI378" s="193"/>
      <c r="AJ378" s="940"/>
      <c r="AK378" s="940"/>
      <c r="AL378" s="178"/>
      <c r="AM378" s="179"/>
    </row>
    <row r="379" spans="1:39" ht="12.75" customHeight="1" x14ac:dyDescent="0.25">
      <c r="A379" s="943"/>
      <c r="B379" s="88" t="s">
        <v>9</v>
      </c>
      <c r="C379" s="89" t="s">
        <v>64</v>
      </c>
      <c r="D379" s="766"/>
      <c r="E379" s="767"/>
      <c r="F379" s="114" t="s">
        <v>10</v>
      </c>
      <c r="G379" s="113" t="s">
        <v>300</v>
      </c>
      <c r="H379" s="2"/>
      <c r="I379" s="1030"/>
      <c r="J379" s="88" t="s">
        <v>9</v>
      </c>
      <c r="K379" s="89" t="s">
        <v>16</v>
      </c>
      <c r="L379" s="656"/>
      <c r="M379" s="657"/>
      <c r="N379" s="90" t="s">
        <v>10</v>
      </c>
      <c r="O379" s="117" t="s">
        <v>96</v>
      </c>
      <c r="Q379" s="1030"/>
      <c r="R379" s="88" t="s">
        <v>9</v>
      </c>
      <c r="S379" s="89" t="s">
        <v>16</v>
      </c>
      <c r="T379" s="656"/>
      <c r="U379" s="657"/>
      <c r="V379" s="90" t="s">
        <v>10</v>
      </c>
      <c r="W379" s="117" t="s">
        <v>96</v>
      </c>
      <c r="Y379" s="849"/>
      <c r="Z379" s="681" t="s">
        <v>1506</v>
      </c>
      <c r="AA379" s="681"/>
      <c r="AB379" s="681"/>
      <c r="AC379" s="681"/>
      <c r="AD379" s="681"/>
      <c r="AE379" s="682"/>
      <c r="AG379" s="915"/>
      <c r="AH379" s="194"/>
      <c r="AI379" s="193"/>
      <c r="AJ379" s="940"/>
      <c r="AK379" s="940"/>
      <c r="AL379" s="178"/>
      <c r="AM379" s="179"/>
    </row>
    <row r="380" spans="1:39" ht="12.75" customHeight="1" x14ac:dyDescent="0.25">
      <c r="A380" s="943"/>
      <c r="B380" s="88" t="s">
        <v>11</v>
      </c>
      <c r="C380" s="89" t="s">
        <v>73</v>
      </c>
      <c r="D380" s="768"/>
      <c r="E380" s="769"/>
      <c r="F380" s="69" t="s">
        <v>759</v>
      </c>
      <c r="G380" s="107" t="s">
        <v>860</v>
      </c>
      <c r="H380" s="2"/>
      <c r="I380" s="1030"/>
      <c r="J380" s="88" t="s">
        <v>11</v>
      </c>
      <c r="K380" s="89" t="s">
        <v>55</v>
      </c>
      <c r="L380" s="658"/>
      <c r="M380" s="659"/>
      <c r="N380" s="836"/>
      <c r="O380" s="1254"/>
      <c r="Q380" s="1030"/>
      <c r="R380" s="88" t="s">
        <v>11</v>
      </c>
      <c r="S380" s="89" t="s">
        <v>55</v>
      </c>
      <c r="T380" s="658"/>
      <c r="U380" s="659"/>
      <c r="V380" s="836"/>
      <c r="W380" s="1254"/>
      <c r="Y380" s="849"/>
      <c r="Z380" s="895"/>
      <c r="AA380" s="895"/>
      <c r="AB380" s="895"/>
      <c r="AC380" s="895"/>
      <c r="AD380" s="895"/>
      <c r="AE380" s="1052"/>
      <c r="AG380" s="915"/>
      <c r="AH380" s="194"/>
      <c r="AI380" s="193"/>
      <c r="AJ380" s="940"/>
      <c r="AK380" s="940"/>
      <c r="AL380" s="986"/>
      <c r="AM380" s="986"/>
    </row>
    <row r="381" spans="1:39" ht="134.25" customHeight="1" x14ac:dyDescent="0.25">
      <c r="A381" s="943"/>
      <c r="B381" s="730" t="s">
        <v>796</v>
      </c>
      <c r="C381" s="681"/>
      <c r="D381" s="681"/>
      <c r="E381" s="681"/>
      <c r="F381" s="681"/>
      <c r="G381" s="919"/>
      <c r="H381" s="2"/>
      <c r="I381" s="1030"/>
      <c r="J381" s="730" t="s">
        <v>1678</v>
      </c>
      <c r="K381" s="681"/>
      <c r="L381" s="681"/>
      <c r="M381" s="681"/>
      <c r="N381" s="681"/>
      <c r="O381" s="894"/>
      <c r="Q381" s="1030"/>
      <c r="R381" s="730" t="s">
        <v>1158</v>
      </c>
      <c r="S381" s="681"/>
      <c r="T381" s="681"/>
      <c r="U381" s="681"/>
      <c r="V381" s="681"/>
      <c r="W381" s="894"/>
      <c r="Y381" s="849"/>
      <c r="Z381" s="895"/>
      <c r="AA381" s="895"/>
      <c r="AB381" s="895"/>
      <c r="AC381" s="895"/>
      <c r="AD381" s="895"/>
      <c r="AE381" s="1052"/>
      <c r="AG381" s="915"/>
      <c r="AH381" s="895"/>
      <c r="AI381" s="895"/>
      <c r="AJ381" s="895"/>
      <c r="AK381" s="895"/>
      <c r="AL381" s="895"/>
      <c r="AM381" s="895"/>
    </row>
    <row r="382" spans="1:39" ht="27.75" customHeight="1" thickBot="1" x14ac:dyDescent="0.3">
      <c r="A382" s="1226"/>
      <c r="B382" s="920"/>
      <c r="C382" s="921"/>
      <c r="D382" s="921"/>
      <c r="E382" s="921"/>
      <c r="F382" s="921"/>
      <c r="G382" s="922"/>
      <c r="H382" s="2"/>
      <c r="I382" s="399" t="s">
        <v>136</v>
      </c>
      <c r="J382" s="985"/>
      <c r="K382" s="897"/>
      <c r="L382" s="897"/>
      <c r="M382" s="897"/>
      <c r="N382" s="897"/>
      <c r="O382" s="898"/>
      <c r="Q382" s="383" t="s">
        <v>680</v>
      </c>
      <c r="R382" s="985"/>
      <c r="S382" s="897"/>
      <c r="T382" s="897"/>
      <c r="U382" s="897"/>
      <c r="V382" s="897"/>
      <c r="W382" s="898"/>
      <c r="Y382" s="850"/>
      <c r="Z382" s="684"/>
      <c r="AA382" s="684"/>
      <c r="AB382" s="684"/>
      <c r="AC382" s="684"/>
      <c r="AD382" s="684"/>
      <c r="AE382" s="685"/>
      <c r="AG382" s="189"/>
      <c r="AH382" s="895"/>
      <c r="AI382" s="895"/>
      <c r="AJ382" s="895"/>
      <c r="AK382" s="895"/>
      <c r="AL382" s="895"/>
      <c r="AM382" s="895"/>
    </row>
    <row r="383" spans="1:39" ht="17.25" thickTop="1" thickBot="1" x14ac:dyDescent="0.3"/>
    <row r="384" spans="1:39" ht="23.65" customHeight="1" thickTop="1" x14ac:dyDescent="0.25">
      <c r="A384" s="858" t="s">
        <v>648</v>
      </c>
      <c r="B384" s="644" t="s">
        <v>41</v>
      </c>
      <c r="C384" s="645"/>
      <c r="D384" s="644" t="s">
        <v>42</v>
      </c>
      <c r="E384" s="828"/>
      <c r="F384" s="816" t="s">
        <v>42</v>
      </c>
      <c r="G384" s="826"/>
      <c r="H384" s="2"/>
      <c r="I384" s="858" t="s">
        <v>1790</v>
      </c>
      <c r="J384" s="644" t="s">
        <v>41</v>
      </c>
      <c r="K384" s="645"/>
      <c r="L384" s="644" t="s">
        <v>42</v>
      </c>
      <c r="M384" s="828"/>
      <c r="N384" s="816" t="s">
        <v>42</v>
      </c>
      <c r="O384" s="826"/>
      <c r="Q384" s="858" t="s">
        <v>1791</v>
      </c>
      <c r="R384" s="644" t="s">
        <v>41</v>
      </c>
      <c r="S384" s="645"/>
      <c r="T384" s="644" t="s">
        <v>42</v>
      </c>
      <c r="U384" s="828"/>
      <c r="V384" s="816" t="s">
        <v>42</v>
      </c>
      <c r="W384" s="826"/>
      <c r="Y384" s="1029" t="s">
        <v>1792</v>
      </c>
      <c r="Z384" s="721" t="s">
        <v>41</v>
      </c>
      <c r="AA384" s="721"/>
      <c r="AB384" s="721" t="s">
        <v>42</v>
      </c>
      <c r="AC384" s="721"/>
      <c r="AD384" s="687" t="s">
        <v>42</v>
      </c>
      <c r="AE384" s="1054"/>
      <c r="AI384" s="1"/>
      <c r="AJ384" s="1"/>
      <c r="AK384" s="1"/>
      <c r="AL384" s="1"/>
    </row>
    <row r="385" spans="1:38" ht="20.25" customHeight="1" x14ac:dyDescent="0.25">
      <c r="A385" s="859"/>
      <c r="B385" s="529" t="s">
        <v>94</v>
      </c>
      <c r="C385" s="530"/>
      <c r="D385" s="727">
        <f>D386-1800</f>
        <v>92600</v>
      </c>
      <c r="E385" s="630"/>
      <c r="F385" s="727">
        <f>D385*(1-'SZORZÓ+FELTÉTELEK'!$A$1)</f>
        <v>92600</v>
      </c>
      <c r="G385" s="851"/>
      <c r="H385" s="2"/>
      <c r="I385" s="859"/>
      <c r="J385" s="529" t="s">
        <v>1061</v>
      </c>
      <c r="K385" s="530"/>
      <c r="L385" s="727">
        <v>93300</v>
      </c>
      <c r="M385" s="630"/>
      <c r="N385" s="727">
        <f>L385*(1-'SZORZÓ+FELTÉTELEK'!$A$1)</f>
        <v>93300</v>
      </c>
      <c r="O385" s="851"/>
      <c r="Q385" s="859"/>
      <c r="R385" s="529" t="s">
        <v>94</v>
      </c>
      <c r="S385" s="530"/>
      <c r="T385" s="727">
        <f>T386-1800</f>
        <v>101700</v>
      </c>
      <c r="U385" s="630"/>
      <c r="V385" s="727">
        <f>T385*(1-'SZORZÓ+FELTÉTELEK'!$A$1)</f>
        <v>101700</v>
      </c>
      <c r="W385" s="851"/>
      <c r="Y385" s="1030"/>
      <c r="Z385" s="529" t="s">
        <v>1110</v>
      </c>
      <c r="AA385" s="530"/>
      <c r="AB385" s="646">
        <v>143200</v>
      </c>
      <c r="AC385" s="646"/>
      <c r="AD385" s="630">
        <f>AB385*(1-'SZORZÓ+FELTÉTELEK'!$A$1)</f>
        <v>143200</v>
      </c>
      <c r="AE385" s="844"/>
      <c r="AI385" s="1"/>
      <c r="AJ385" s="1"/>
      <c r="AK385" s="1"/>
      <c r="AL385" s="1"/>
    </row>
    <row r="386" spans="1:38" ht="20.25" customHeight="1" x14ac:dyDescent="0.25">
      <c r="A386" s="859"/>
      <c r="B386" s="529" t="s">
        <v>1110</v>
      </c>
      <c r="C386" s="530"/>
      <c r="D386" s="727">
        <v>94400</v>
      </c>
      <c r="E386" s="630"/>
      <c r="F386" s="727">
        <f>D386*(1-'SZORZÓ+FELTÉTELEK'!$A$1)</f>
        <v>94400</v>
      </c>
      <c r="G386" s="851"/>
      <c r="H386" s="2"/>
      <c r="I386" s="859"/>
      <c r="J386" s="799" t="s">
        <v>1062</v>
      </c>
      <c r="K386" s="782"/>
      <c r="L386" s="787">
        <v>93300</v>
      </c>
      <c r="M386" s="1107"/>
      <c r="N386" s="727">
        <f>L386*(1-'SZORZÓ+FELTÉTELEK'!$A$1)</f>
        <v>93300</v>
      </c>
      <c r="O386" s="851"/>
      <c r="Q386" s="859"/>
      <c r="R386" s="529" t="s">
        <v>1110</v>
      </c>
      <c r="S386" s="530"/>
      <c r="T386" s="727">
        <v>103500</v>
      </c>
      <c r="U386" s="630"/>
      <c r="V386" s="727">
        <f>T386*(1-'SZORZÓ+FELTÉTELEK'!$A$1)</f>
        <v>103500</v>
      </c>
      <c r="W386" s="851"/>
      <c r="Y386" s="1030"/>
      <c r="Z386" s="810" t="s">
        <v>1429</v>
      </c>
      <c r="AA386" s="811"/>
      <c r="AB386" s="727">
        <f>AB385+800</f>
        <v>144000</v>
      </c>
      <c r="AC386" s="630"/>
      <c r="AD386" s="630">
        <f>AB386*(1-'SZORZÓ+FELTÉTELEK'!$A$1)</f>
        <v>144000</v>
      </c>
      <c r="AE386" s="844"/>
      <c r="AI386" s="1"/>
      <c r="AJ386" s="1"/>
      <c r="AK386" s="1"/>
      <c r="AL386" s="1"/>
    </row>
    <row r="387" spans="1:38" ht="20.25" customHeight="1" x14ac:dyDescent="0.25">
      <c r="A387" s="859"/>
      <c r="B387" s="810" t="s">
        <v>1429</v>
      </c>
      <c r="C387" s="811"/>
      <c r="D387" s="727">
        <f>D386+800</f>
        <v>95200</v>
      </c>
      <c r="E387" s="630"/>
      <c r="F387" s="727">
        <f>D387*(1-'SZORZÓ+FELTÉTELEK'!$A$1)</f>
        <v>95200</v>
      </c>
      <c r="G387" s="851"/>
      <c r="H387" s="2"/>
      <c r="I387" s="853"/>
      <c r="J387" s="799" t="s">
        <v>2015</v>
      </c>
      <c r="K387" s="782"/>
      <c r="L387" s="787">
        <v>13900</v>
      </c>
      <c r="M387" s="1107"/>
      <c r="N387" s="727">
        <f>L387*(1-'SZORZÓ+FELTÉTELEK'!$A$1)</f>
        <v>13900</v>
      </c>
      <c r="O387" s="851"/>
      <c r="Q387" s="859"/>
      <c r="R387" s="810" t="s">
        <v>1429</v>
      </c>
      <c r="S387" s="811"/>
      <c r="T387" s="727">
        <f>T386+800</f>
        <v>104300</v>
      </c>
      <c r="U387" s="630"/>
      <c r="V387" s="727">
        <f>T387*(1-'SZORZÓ+FELTÉTELEK'!$A$1)</f>
        <v>104300</v>
      </c>
      <c r="W387" s="851"/>
      <c r="Y387" s="1030"/>
      <c r="Z387" s="810" t="s">
        <v>1441</v>
      </c>
      <c r="AA387" s="811"/>
      <c r="AB387" s="727">
        <f>AB385+800</f>
        <v>144000</v>
      </c>
      <c r="AC387" s="630"/>
      <c r="AD387" s="630">
        <f>AB387*(1-'SZORZÓ+FELTÉTELEK'!$A$1)</f>
        <v>144000</v>
      </c>
      <c r="AE387" s="844"/>
      <c r="AI387" s="1"/>
      <c r="AJ387" s="1"/>
      <c r="AK387" s="1"/>
      <c r="AL387" s="1"/>
    </row>
    <row r="388" spans="1:38" ht="20.25" customHeight="1" x14ac:dyDescent="0.25">
      <c r="A388" s="859"/>
      <c r="B388" s="810" t="s">
        <v>1441</v>
      </c>
      <c r="C388" s="811"/>
      <c r="D388" s="727">
        <f>D386+800</f>
        <v>95200</v>
      </c>
      <c r="E388" s="630"/>
      <c r="F388" s="727">
        <f>D388*(1-'SZORZÓ+FELTÉTELEK'!$A$1)</f>
        <v>95200</v>
      </c>
      <c r="G388" s="851"/>
      <c r="H388" s="2"/>
      <c r="I388" s="853"/>
      <c r="J388" s="882" t="s">
        <v>1063</v>
      </c>
      <c r="K388" s="883"/>
      <c r="L388" s="883"/>
      <c r="M388" s="883"/>
      <c r="N388" s="883"/>
      <c r="O388" s="884"/>
      <c r="Q388" s="859"/>
      <c r="R388" s="810" t="s">
        <v>1441</v>
      </c>
      <c r="S388" s="811"/>
      <c r="T388" s="727">
        <f>T386+800</f>
        <v>104300</v>
      </c>
      <c r="U388" s="630"/>
      <c r="V388" s="727">
        <f>T388*(1-'SZORZÓ+FELTÉTELEK'!$A$1)</f>
        <v>104300</v>
      </c>
      <c r="W388" s="851"/>
      <c r="Y388" s="1030"/>
      <c r="Z388" s="810" t="s">
        <v>1442</v>
      </c>
      <c r="AA388" s="811"/>
      <c r="AB388" s="727">
        <f>AB385+4300</f>
        <v>147500</v>
      </c>
      <c r="AC388" s="630"/>
      <c r="AD388" s="630">
        <f>AB388*(1-'SZORZÓ+FELTÉTELEK'!$A$1)</f>
        <v>147500</v>
      </c>
      <c r="AE388" s="844"/>
      <c r="AI388" s="1"/>
      <c r="AJ388" s="1"/>
      <c r="AK388" s="1"/>
      <c r="AL388" s="1"/>
    </row>
    <row r="389" spans="1:38" ht="20.25" customHeight="1" x14ac:dyDescent="0.25">
      <c r="A389" s="859"/>
      <c r="B389" s="810" t="s">
        <v>1442</v>
      </c>
      <c r="C389" s="811"/>
      <c r="D389" s="727">
        <f>D386+4300</f>
        <v>98700</v>
      </c>
      <c r="E389" s="630"/>
      <c r="F389" s="727">
        <f>D389*(1-'SZORZÓ+FELTÉTELEK'!$A$1)</f>
        <v>98700</v>
      </c>
      <c r="G389" s="851"/>
      <c r="H389" s="2"/>
      <c r="I389" s="853"/>
      <c r="J389" s="885"/>
      <c r="K389" s="886"/>
      <c r="L389" s="886"/>
      <c r="M389" s="886"/>
      <c r="N389" s="886"/>
      <c r="O389" s="887"/>
      <c r="Q389" s="859"/>
      <c r="R389" s="810" t="s">
        <v>1442</v>
      </c>
      <c r="S389" s="811"/>
      <c r="T389" s="727">
        <f>T386+4300</f>
        <v>107800</v>
      </c>
      <c r="U389" s="630"/>
      <c r="V389" s="727">
        <f>T389*(1-'SZORZÓ+FELTÉTELEK'!$A$1)</f>
        <v>107800</v>
      </c>
      <c r="W389" s="851"/>
      <c r="Y389" s="1030"/>
      <c r="Z389" s="529" t="s">
        <v>59</v>
      </c>
      <c r="AA389" s="530"/>
      <c r="AB389" s="646">
        <v>24000</v>
      </c>
      <c r="AC389" s="646"/>
      <c r="AD389" s="630">
        <f>AB389*(1-'SZORZÓ+FELTÉTELEK'!$A$1)</f>
        <v>24000</v>
      </c>
      <c r="AE389" s="844"/>
      <c r="AI389" s="1"/>
      <c r="AJ389" s="1"/>
      <c r="AK389" s="1"/>
      <c r="AL389" s="1"/>
    </row>
    <row r="390" spans="1:38" ht="20.25" customHeight="1" x14ac:dyDescent="0.25">
      <c r="A390" s="859"/>
      <c r="B390" s="529" t="s">
        <v>59</v>
      </c>
      <c r="C390" s="530"/>
      <c r="D390" s="727">
        <v>21000</v>
      </c>
      <c r="E390" s="630"/>
      <c r="F390" s="727">
        <f>D390*(1-'SZORZÓ+FELTÉTELEK'!$A$1)</f>
        <v>21000</v>
      </c>
      <c r="G390" s="851"/>
      <c r="H390" s="2"/>
      <c r="I390" s="853"/>
      <c r="J390" s="885"/>
      <c r="K390" s="886"/>
      <c r="L390" s="886"/>
      <c r="M390" s="886"/>
      <c r="N390" s="886"/>
      <c r="O390" s="887"/>
      <c r="Q390" s="859"/>
      <c r="R390" s="529" t="s">
        <v>59</v>
      </c>
      <c r="S390" s="530"/>
      <c r="T390" s="727">
        <v>21000</v>
      </c>
      <c r="U390" s="630"/>
      <c r="V390" s="727">
        <f>T390*(1-'SZORZÓ+FELTÉTELEK'!$A$1)</f>
        <v>21000</v>
      </c>
      <c r="W390" s="851"/>
      <c r="Y390" s="1030"/>
      <c r="Z390" s="529" t="s">
        <v>791</v>
      </c>
      <c r="AA390" s="530"/>
      <c r="AB390" s="646">
        <v>5500</v>
      </c>
      <c r="AC390" s="646"/>
      <c r="AD390" s="630">
        <f>AB390*(1-'SZORZÓ+FELTÉTELEK'!$A$1)</f>
        <v>5500</v>
      </c>
      <c r="AE390" s="844"/>
      <c r="AI390" s="1"/>
      <c r="AJ390" s="1"/>
      <c r="AK390" s="1"/>
      <c r="AL390" s="1"/>
    </row>
    <row r="391" spans="1:38" ht="12.75" customHeight="1" x14ac:dyDescent="0.25">
      <c r="A391" s="859"/>
      <c r="B391" s="88" t="s">
        <v>2</v>
      </c>
      <c r="C391" s="89" t="s">
        <v>60</v>
      </c>
      <c r="D391" s="654"/>
      <c r="E391" s="655"/>
      <c r="F391" s="88" t="s">
        <v>3</v>
      </c>
      <c r="G391" s="73" t="s">
        <v>47</v>
      </c>
      <c r="H391" s="2"/>
      <c r="I391" s="859"/>
      <c r="J391" s="14" t="s">
        <v>2</v>
      </c>
      <c r="K391" s="21" t="s">
        <v>60</v>
      </c>
      <c r="L391" s="656"/>
      <c r="M391" s="657"/>
      <c r="N391" s="14" t="s">
        <v>3</v>
      </c>
      <c r="O391" s="12" t="s">
        <v>47</v>
      </c>
      <c r="Q391" s="859"/>
      <c r="R391" s="88" t="s">
        <v>2</v>
      </c>
      <c r="S391" s="89" t="s">
        <v>60</v>
      </c>
      <c r="T391" s="654"/>
      <c r="U391" s="655"/>
      <c r="V391" s="88" t="s">
        <v>3</v>
      </c>
      <c r="W391" s="73" t="s">
        <v>47</v>
      </c>
      <c r="Y391" s="1030"/>
      <c r="Z391" s="88" t="s">
        <v>2</v>
      </c>
      <c r="AA391" s="89" t="s">
        <v>60</v>
      </c>
      <c r="AB391" s="654"/>
      <c r="AC391" s="655"/>
      <c r="AD391" s="88" t="s">
        <v>3</v>
      </c>
      <c r="AE391" s="119" t="s">
        <v>47</v>
      </c>
      <c r="AI391" s="1"/>
      <c r="AJ391" s="1"/>
      <c r="AK391" s="1"/>
      <c r="AL391" s="1"/>
    </row>
    <row r="392" spans="1:38" ht="12.75" customHeight="1" x14ac:dyDescent="0.25">
      <c r="A392" s="859"/>
      <c r="B392" s="88" t="s">
        <v>5</v>
      </c>
      <c r="C392" s="89" t="s">
        <v>37</v>
      </c>
      <c r="D392" s="656"/>
      <c r="E392" s="657"/>
      <c r="F392" s="88" t="s">
        <v>6</v>
      </c>
      <c r="G392" s="71" t="s">
        <v>650</v>
      </c>
      <c r="H392" s="2"/>
      <c r="I392" s="859"/>
      <c r="J392" s="88" t="s">
        <v>5</v>
      </c>
      <c r="K392" s="89" t="s">
        <v>37</v>
      </c>
      <c r="L392" s="656"/>
      <c r="M392" s="657"/>
      <c r="N392" s="88" t="s">
        <v>6</v>
      </c>
      <c r="O392" s="71" t="s">
        <v>650</v>
      </c>
      <c r="Q392" s="859"/>
      <c r="R392" s="88" t="s">
        <v>5</v>
      </c>
      <c r="S392" s="89" t="s">
        <v>37</v>
      </c>
      <c r="T392" s="656"/>
      <c r="U392" s="657"/>
      <c r="V392" s="88" t="s">
        <v>6</v>
      </c>
      <c r="W392" s="71" t="s">
        <v>650</v>
      </c>
      <c r="Y392" s="1030"/>
      <c r="Z392" s="88" t="s">
        <v>5</v>
      </c>
      <c r="AA392" s="89" t="s">
        <v>37</v>
      </c>
      <c r="AB392" s="656"/>
      <c r="AC392" s="657"/>
      <c r="AD392" s="88" t="s">
        <v>6</v>
      </c>
      <c r="AE392" s="118" t="s">
        <v>650</v>
      </c>
      <c r="AI392" s="1"/>
      <c r="AJ392" s="1"/>
      <c r="AK392" s="1"/>
      <c r="AL392" s="1"/>
    </row>
    <row r="393" spans="1:38" ht="12.75" customHeight="1" x14ac:dyDescent="0.25">
      <c r="A393" s="859"/>
      <c r="B393" s="88" t="s">
        <v>7</v>
      </c>
      <c r="C393" s="89" t="s">
        <v>61</v>
      </c>
      <c r="D393" s="656"/>
      <c r="E393" s="657"/>
      <c r="F393" s="90" t="s">
        <v>8</v>
      </c>
      <c r="G393" s="100" t="s">
        <v>134</v>
      </c>
      <c r="H393" s="2"/>
      <c r="I393" s="859"/>
      <c r="J393" s="88" t="s">
        <v>7</v>
      </c>
      <c r="K393" s="89" t="s">
        <v>61</v>
      </c>
      <c r="L393" s="656"/>
      <c r="M393" s="657"/>
      <c r="N393" s="90" t="s">
        <v>8</v>
      </c>
      <c r="O393" s="100" t="s">
        <v>134</v>
      </c>
      <c r="Q393" s="859"/>
      <c r="R393" s="88" t="s">
        <v>7</v>
      </c>
      <c r="S393" s="89" t="s">
        <v>61</v>
      </c>
      <c r="T393" s="656"/>
      <c r="U393" s="657"/>
      <c r="V393" s="90" t="s">
        <v>8</v>
      </c>
      <c r="W393" s="100" t="s">
        <v>134</v>
      </c>
      <c r="Y393" s="1030"/>
      <c r="Z393" s="88" t="s">
        <v>7</v>
      </c>
      <c r="AA393" s="89" t="s">
        <v>13</v>
      </c>
      <c r="AB393" s="656"/>
      <c r="AC393" s="657"/>
      <c r="AD393" s="90" t="s">
        <v>8</v>
      </c>
      <c r="AE393" s="117" t="s">
        <v>62</v>
      </c>
      <c r="AI393" s="1"/>
      <c r="AJ393" s="1"/>
      <c r="AK393" s="1"/>
      <c r="AL393" s="1"/>
    </row>
    <row r="394" spans="1:38" ht="12.75" customHeight="1" x14ac:dyDescent="0.25">
      <c r="A394" s="859"/>
      <c r="B394" s="88" t="s">
        <v>9</v>
      </c>
      <c r="C394" s="89" t="s">
        <v>16</v>
      </c>
      <c r="D394" s="656"/>
      <c r="E394" s="657"/>
      <c r="F394" s="90" t="s">
        <v>10</v>
      </c>
      <c r="G394" s="72" t="s">
        <v>135</v>
      </c>
      <c r="H394" s="2"/>
      <c r="I394" s="859"/>
      <c r="J394" s="88" t="s">
        <v>9</v>
      </c>
      <c r="K394" s="89" t="s">
        <v>16</v>
      </c>
      <c r="L394" s="656"/>
      <c r="M394" s="657"/>
      <c r="N394" s="90" t="s">
        <v>10</v>
      </c>
      <c r="O394" s="72" t="s">
        <v>1064</v>
      </c>
      <c r="Q394" s="859"/>
      <c r="R394" s="88" t="s">
        <v>9</v>
      </c>
      <c r="S394" s="89" t="s">
        <v>16</v>
      </c>
      <c r="T394" s="656"/>
      <c r="U394" s="657"/>
      <c r="V394" s="90" t="s">
        <v>10</v>
      </c>
      <c r="W394" s="72" t="s">
        <v>135</v>
      </c>
      <c r="Y394" s="1030"/>
      <c r="Z394" s="88" t="s">
        <v>9</v>
      </c>
      <c r="AA394" s="89" t="s">
        <v>16</v>
      </c>
      <c r="AB394" s="656"/>
      <c r="AC394" s="657"/>
      <c r="AD394" s="127" t="s">
        <v>10</v>
      </c>
      <c r="AE394" s="108" t="s">
        <v>63</v>
      </c>
      <c r="AI394" s="1"/>
      <c r="AJ394" s="1"/>
      <c r="AK394" s="1"/>
      <c r="AL394" s="1"/>
    </row>
    <row r="395" spans="1:38" ht="12.75" customHeight="1" x14ac:dyDescent="0.25">
      <c r="A395" s="859"/>
      <c r="B395" s="88" t="s">
        <v>11</v>
      </c>
      <c r="C395" s="89" t="s">
        <v>64</v>
      </c>
      <c r="D395" s="658"/>
      <c r="E395" s="659"/>
      <c r="F395" s="845"/>
      <c r="G395" s="846"/>
      <c r="H395" s="2"/>
      <c r="I395" s="859"/>
      <c r="J395" s="88" t="s">
        <v>11</v>
      </c>
      <c r="K395" s="89" t="s">
        <v>64</v>
      </c>
      <c r="L395" s="658"/>
      <c r="M395" s="659"/>
      <c r="N395" s="836"/>
      <c r="O395" s="837"/>
      <c r="Q395" s="859"/>
      <c r="R395" s="88" t="s">
        <v>11</v>
      </c>
      <c r="S395" s="89" t="s">
        <v>64</v>
      </c>
      <c r="T395" s="658"/>
      <c r="U395" s="659"/>
      <c r="V395" s="836"/>
      <c r="W395" s="837"/>
      <c r="Y395" s="1030"/>
      <c r="Z395" s="88" t="s">
        <v>11</v>
      </c>
      <c r="AA395" s="89" t="s">
        <v>64</v>
      </c>
      <c r="AB395" s="658"/>
      <c r="AC395" s="659"/>
      <c r="AD395" s="36" t="s">
        <v>759</v>
      </c>
      <c r="AE395" s="107">
        <v>1</v>
      </c>
      <c r="AI395" s="1"/>
      <c r="AJ395" s="1"/>
      <c r="AK395" s="1"/>
      <c r="AL395" s="1"/>
    </row>
    <row r="396" spans="1:38" ht="134.25" customHeight="1" x14ac:dyDescent="0.25">
      <c r="A396" s="859"/>
      <c r="B396" s="864" t="s">
        <v>1748</v>
      </c>
      <c r="C396" s="865"/>
      <c r="D396" s="865"/>
      <c r="E396" s="865"/>
      <c r="F396" s="865"/>
      <c r="G396" s="866"/>
      <c r="H396" s="2"/>
      <c r="I396" s="859"/>
      <c r="J396" s="864" t="s">
        <v>1747</v>
      </c>
      <c r="K396" s="865"/>
      <c r="L396" s="865"/>
      <c r="M396" s="865"/>
      <c r="N396" s="865"/>
      <c r="O396" s="866"/>
      <c r="Q396" s="859"/>
      <c r="R396" s="870" t="s">
        <v>1683</v>
      </c>
      <c r="S396" s="865"/>
      <c r="T396" s="865"/>
      <c r="U396" s="865"/>
      <c r="V396" s="865"/>
      <c r="W396" s="866"/>
      <c r="Y396" s="1030"/>
      <c r="Z396" s="864" t="s">
        <v>1682</v>
      </c>
      <c r="AA396" s="865"/>
      <c r="AB396" s="865"/>
      <c r="AC396" s="865"/>
      <c r="AD396" s="865"/>
      <c r="AE396" s="1055"/>
      <c r="AI396" s="1"/>
      <c r="AJ396" s="1"/>
      <c r="AK396" s="1"/>
      <c r="AL396" s="1"/>
    </row>
    <row r="397" spans="1:38" ht="27.75" customHeight="1" thickBot="1" x14ac:dyDescent="0.3">
      <c r="A397" s="368" t="s">
        <v>1647</v>
      </c>
      <c r="B397" s="867"/>
      <c r="C397" s="868"/>
      <c r="D397" s="868"/>
      <c r="E397" s="868"/>
      <c r="F397" s="868"/>
      <c r="G397" s="869"/>
      <c r="H397" s="2"/>
      <c r="I397" s="860"/>
      <c r="J397" s="867"/>
      <c r="K397" s="868"/>
      <c r="L397" s="868"/>
      <c r="M397" s="868"/>
      <c r="N397" s="868"/>
      <c r="O397" s="869"/>
      <c r="Q397" s="368" t="s">
        <v>136</v>
      </c>
      <c r="R397" s="867"/>
      <c r="S397" s="868"/>
      <c r="T397" s="868"/>
      <c r="U397" s="868"/>
      <c r="V397" s="868"/>
      <c r="W397" s="869"/>
      <c r="Y397" s="370" t="s">
        <v>790</v>
      </c>
      <c r="Z397" s="1056"/>
      <c r="AA397" s="1057"/>
      <c r="AB397" s="1057"/>
      <c r="AC397" s="1057"/>
      <c r="AD397" s="1057"/>
      <c r="AE397" s="1058"/>
      <c r="AI397" s="1"/>
      <c r="AJ397" s="1"/>
      <c r="AK397" s="1"/>
      <c r="AL397" s="1"/>
    </row>
    <row r="398" spans="1:38" ht="16.5" thickBot="1" x14ac:dyDescent="0.3"/>
    <row r="399" spans="1:38" ht="23.65" customHeight="1" thickTop="1" x14ac:dyDescent="0.25">
      <c r="A399" s="942" t="s">
        <v>1793</v>
      </c>
      <c r="B399" s="623" t="s">
        <v>41</v>
      </c>
      <c r="C399" s="624"/>
      <c r="D399" s="623" t="s">
        <v>42</v>
      </c>
      <c r="E399" s="624"/>
      <c r="F399" s="1255" t="s">
        <v>42</v>
      </c>
      <c r="G399" s="847"/>
      <c r="H399" s="2"/>
      <c r="I399" s="1050" t="s">
        <v>1823</v>
      </c>
      <c r="J399" s="644" t="s">
        <v>0</v>
      </c>
      <c r="K399" s="645"/>
      <c r="L399" s="644" t="s">
        <v>42</v>
      </c>
      <c r="M399" s="828"/>
      <c r="N399" s="816" t="s">
        <v>42</v>
      </c>
      <c r="O399" s="826"/>
      <c r="Q399" s="858" t="s">
        <v>2031</v>
      </c>
      <c r="R399" s="644" t="s">
        <v>0</v>
      </c>
      <c r="S399" s="645"/>
      <c r="T399" s="815" t="s">
        <v>42</v>
      </c>
      <c r="U399" s="816"/>
      <c r="V399" s="816" t="s">
        <v>1</v>
      </c>
      <c r="W399" s="826"/>
      <c r="Y399" s="670" t="s">
        <v>1000</v>
      </c>
      <c r="Z399" s="621" t="s">
        <v>0</v>
      </c>
      <c r="AA399" s="622"/>
      <c r="AB399" s="623" t="s">
        <v>42</v>
      </c>
      <c r="AC399" s="624"/>
      <c r="AD399" s="624" t="s">
        <v>42</v>
      </c>
      <c r="AE399" s="625"/>
      <c r="AI399" s="1"/>
      <c r="AJ399" s="1"/>
      <c r="AK399" s="1"/>
      <c r="AL399" s="1"/>
    </row>
    <row r="400" spans="1:38" ht="20.25" customHeight="1" x14ac:dyDescent="0.25">
      <c r="A400" s="943"/>
      <c r="B400" s="529" t="s">
        <v>94</v>
      </c>
      <c r="C400" s="530"/>
      <c r="D400" s="770">
        <f>D401-4100</f>
        <v>132400</v>
      </c>
      <c r="E400" s="771"/>
      <c r="F400" s="770">
        <f>D400*(1-'SZORZÓ+FELTÉTELEK'!$A$1)</f>
        <v>132400</v>
      </c>
      <c r="G400" s="783"/>
      <c r="H400" s="2"/>
      <c r="I400" s="1051"/>
      <c r="J400" s="529" t="s">
        <v>119</v>
      </c>
      <c r="K400" s="530"/>
      <c r="L400" s="727">
        <v>77500</v>
      </c>
      <c r="M400" s="630"/>
      <c r="N400" s="727">
        <f>L400*(1-'SZORZÓ+FELTÉTELEK'!$A$1)</f>
        <v>77500</v>
      </c>
      <c r="O400" s="851"/>
      <c r="Q400" s="859"/>
      <c r="R400" s="529" t="s">
        <v>94</v>
      </c>
      <c r="S400" s="530"/>
      <c r="T400" s="727">
        <v>99000</v>
      </c>
      <c r="U400" s="630"/>
      <c r="V400" s="727">
        <f>T400*(1-'SZORZÓ+FELTÉTELEK'!$A$1)</f>
        <v>99000</v>
      </c>
      <c r="W400" s="851"/>
      <c r="Y400" s="672"/>
      <c r="Z400" s="529" t="s">
        <v>119</v>
      </c>
      <c r="AA400" s="530"/>
      <c r="AB400" s="727">
        <f>AB402-2100</f>
        <v>62700</v>
      </c>
      <c r="AC400" s="630"/>
      <c r="AD400" s="630">
        <f>AB400*(1-'SZORZÓ+FELTÉTELEK'!$A$1)</f>
        <v>62700</v>
      </c>
      <c r="AE400" s="631"/>
      <c r="AI400" s="1"/>
      <c r="AJ400" s="1"/>
      <c r="AK400" s="1"/>
      <c r="AL400" s="1"/>
    </row>
    <row r="401" spans="1:45" ht="20.25" customHeight="1" x14ac:dyDescent="0.25">
      <c r="A401" s="943"/>
      <c r="B401" s="810" t="s">
        <v>1110</v>
      </c>
      <c r="C401" s="811"/>
      <c r="D401" s="770">
        <v>136500</v>
      </c>
      <c r="E401" s="771"/>
      <c r="F401" s="770">
        <f>D401*(1-'SZORZÓ+FELTÉTELEK'!$A$1)</f>
        <v>136500</v>
      </c>
      <c r="G401" s="783"/>
      <c r="H401" s="2"/>
      <c r="I401" s="1051"/>
      <c r="J401" s="529" t="s">
        <v>94</v>
      </c>
      <c r="K401" s="530"/>
      <c r="L401" s="727">
        <f>L400+2700</f>
        <v>80200</v>
      </c>
      <c r="M401" s="630"/>
      <c r="N401" s="727">
        <f>L401*(1-'SZORZÓ+FELTÉTELEK'!$A$1)</f>
        <v>80200</v>
      </c>
      <c r="O401" s="851"/>
      <c r="Q401" s="859"/>
      <c r="R401" s="529" t="s">
        <v>1110</v>
      </c>
      <c r="S401" s="530"/>
      <c r="T401" s="727">
        <f>T400+900</f>
        <v>99900</v>
      </c>
      <c r="U401" s="630"/>
      <c r="V401" s="727">
        <f>T401*(1-'SZORZÓ+FELTÉTELEK'!$A$1)</f>
        <v>99900</v>
      </c>
      <c r="W401" s="851"/>
      <c r="Y401" s="672"/>
      <c r="Z401" s="529" t="s">
        <v>94</v>
      </c>
      <c r="AA401" s="530"/>
      <c r="AB401" s="727">
        <f>AB402-900</f>
        <v>63900</v>
      </c>
      <c r="AC401" s="630"/>
      <c r="AD401" s="630">
        <f>AB401*(1-'SZORZÓ+FELTÉTELEK'!$A$1)</f>
        <v>63900</v>
      </c>
      <c r="AE401" s="631"/>
      <c r="AI401" s="1"/>
      <c r="AJ401" s="1"/>
      <c r="AK401" s="1"/>
      <c r="AL401" s="1"/>
    </row>
    <row r="402" spans="1:45" ht="20.25" customHeight="1" x14ac:dyDescent="0.25">
      <c r="A402" s="943"/>
      <c r="B402" s="810" t="s">
        <v>1429</v>
      </c>
      <c r="C402" s="811"/>
      <c r="D402" s="770">
        <f>D401+1700</f>
        <v>138200</v>
      </c>
      <c r="E402" s="771"/>
      <c r="F402" s="770">
        <f>D402*(1-'SZORZÓ+FELTÉTELEK'!$A$1)</f>
        <v>138200</v>
      </c>
      <c r="G402" s="783"/>
      <c r="H402" s="2"/>
      <c r="I402" s="1051"/>
      <c r="J402" s="529" t="s">
        <v>1110</v>
      </c>
      <c r="K402" s="530"/>
      <c r="L402" s="727">
        <f>L400+5200</f>
        <v>82700</v>
      </c>
      <c r="M402" s="630"/>
      <c r="N402" s="727">
        <f>L402*(1-'SZORZÓ+FELTÉTELEK'!$A$1)</f>
        <v>82700</v>
      </c>
      <c r="O402" s="851"/>
      <c r="Q402" s="859"/>
      <c r="R402" s="529" t="s">
        <v>1429</v>
      </c>
      <c r="S402" s="530"/>
      <c r="T402" s="727">
        <f>T400+1500</f>
        <v>100500</v>
      </c>
      <c r="U402" s="630"/>
      <c r="V402" s="727">
        <f>T402*(1-'SZORZÓ+FELTÉTELEK'!$A$1)</f>
        <v>100500</v>
      </c>
      <c r="W402" s="851"/>
      <c r="Y402" s="672"/>
      <c r="Z402" s="529" t="s">
        <v>1110</v>
      </c>
      <c r="AA402" s="530"/>
      <c r="AB402" s="727">
        <v>64800</v>
      </c>
      <c r="AC402" s="630"/>
      <c r="AD402" s="630">
        <f>AB402*(1-'SZORZÓ+FELTÉTELEK'!$A$1)</f>
        <v>64800</v>
      </c>
      <c r="AE402" s="631"/>
      <c r="AI402" s="1"/>
      <c r="AJ402" s="1"/>
      <c r="AK402" s="1"/>
      <c r="AL402" s="1"/>
    </row>
    <row r="403" spans="1:45" ht="20.25" customHeight="1" x14ac:dyDescent="0.25">
      <c r="A403" s="943"/>
      <c r="B403" s="810" t="s">
        <v>1441</v>
      </c>
      <c r="C403" s="811"/>
      <c r="D403" s="770">
        <f>D402+1700</f>
        <v>139900</v>
      </c>
      <c r="E403" s="771"/>
      <c r="F403" s="630">
        <f>D403*(1-'SZORZÓ+FELTÉTELEK'!$A$1)</f>
        <v>139900</v>
      </c>
      <c r="G403" s="844"/>
      <c r="H403" s="2"/>
      <c r="I403" s="1051"/>
      <c r="J403" s="810" t="s">
        <v>1429</v>
      </c>
      <c r="K403" s="811"/>
      <c r="L403" s="727">
        <f>L400+6700</f>
        <v>84200</v>
      </c>
      <c r="M403" s="630"/>
      <c r="N403" s="727">
        <f>L403*(1-'SZORZÓ+FELTÉTELEK'!$A$1)</f>
        <v>84200</v>
      </c>
      <c r="O403" s="851"/>
      <c r="Q403" s="859"/>
      <c r="R403" s="529" t="s">
        <v>1441</v>
      </c>
      <c r="S403" s="530"/>
      <c r="T403" s="727">
        <f>T400+1500</f>
        <v>100500</v>
      </c>
      <c r="U403" s="630"/>
      <c r="V403" s="727">
        <f>T403*(1-'SZORZÓ+FELTÉTELEK'!$A$1)</f>
        <v>100500</v>
      </c>
      <c r="W403" s="851"/>
      <c r="Y403" s="672"/>
      <c r="Z403" s="810" t="s">
        <v>1429</v>
      </c>
      <c r="AA403" s="811"/>
      <c r="AB403" s="727">
        <f>AB402+1500</f>
        <v>66300</v>
      </c>
      <c r="AC403" s="630"/>
      <c r="AD403" s="630">
        <f>AB403*(1-'SZORZÓ+FELTÉTELEK'!$A$1)</f>
        <v>66300</v>
      </c>
      <c r="AE403" s="631"/>
      <c r="AI403" s="1"/>
      <c r="AJ403" s="1"/>
      <c r="AK403" s="1"/>
      <c r="AL403" s="1"/>
    </row>
    <row r="404" spans="1:45" ht="20.25" customHeight="1" x14ac:dyDescent="0.25">
      <c r="A404" s="943"/>
      <c r="B404" s="810" t="s">
        <v>1442</v>
      </c>
      <c r="C404" s="811"/>
      <c r="D404" s="727">
        <f>D401+10700</f>
        <v>147200</v>
      </c>
      <c r="E404" s="630"/>
      <c r="F404" s="630">
        <f>D404*(1-'SZORZÓ+FELTÉTELEK'!$A$1)</f>
        <v>147200</v>
      </c>
      <c r="G404" s="844"/>
      <c r="H404" s="2"/>
      <c r="I404" s="1051"/>
      <c r="J404" s="810" t="s">
        <v>1441</v>
      </c>
      <c r="K404" s="811"/>
      <c r="L404" s="770">
        <f>L401+4000</f>
        <v>84200</v>
      </c>
      <c r="M404" s="771"/>
      <c r="N404" s="727">
        <f>L404*(1-'SZORZÓ+FELTÉTELEK'!$A$1)</f>
        <v>84200</v>
      </c>
      <c r="O404" s="851"/>
      <c r="Q404" s="859"/>
      <c r="R404" s="529" t="s">
        <v>1442</v>
      </c>
      <c r="S404" s="530"/>
      <c r="T404" s="727">
        <f>T400+5200</f>
        <v>104200</v>
      </c>
      <c r="U404" s="630"/>
      <c r="V404" s="727">
        <f>T404*(1-'SZORZÓ+FELTÉTELEK'!$A$1)</f>
        <v>104200</v>
      </c>
      <c r="W404" s="851"/>
      <c r="Y404" s="672"/>
      <c r="Z404" s="838"/>
      <c r="AA404" s="839"/>
      <c r="AB404" s="839"/>
      <c r="AC404" s="839"/>
      <c r="AD404" s="839"/>
      <c r="AE404" s="1001"/>
      <c r="AI404" s="1"/>
      <c r="AJ404" s="1"/>
      <c r="AK404" s="1"/>
      <c r="AL404" s="1"/>
    </row>
    <row r="405" spans="1:45" ht="20.25" customHeight="1" x14ac:dyDescent="0.25">
      <c r="A405" s="943"/>
      <c r="B405" s="529" t="s">
        <v>59</v>
      </c>
      <c r="C405" s="530"/>
      <c r="D405" s="770">
        <v>21000</v>
      </c>
      <c r="E405" s="771"/>
      <c r="F405" s="770">
        <f>D405*(1-'SZORZÓ+FELTÉTELEK'!$A$1)</f>
        <v>21000</v>
      </c>
      <c r="G405" s="783"/>
      <c r="H405" s="2"/>
      <c r="I405" s="1051"/>
      <c r="J405" s="810" t="s">
        <v>1442</v>
      </c>
      <c r="K405" s="811"/>
      <c r="L405" s="770">
        <f>L401+12700</f>
        <v>92900</v>
      </c>
      <c r="M405" s="771"/>
      <c r="N405" s="727">
        <f>L405*(1-'SZORZÓ+FELTÉTELEK'!$A$1)</f>
        <v>92900</v>
      </c>
      <c r="O405" s="851"/>
      <c r="Q405" s="859"/>
      <c r="R405" s="529"/>
      <c r="S405" s="825"/>
      <c r="T405" s="825"/>
      <c r="U405" s="825"/>
      <c r="V405" s="825"/>
      <c r="W405" s="863"/>
      <c r="Y405" s="672"/>
      <c r="Z405" s="841"/>
      <c r="AA405" s="842"/>
      <c r="AB405" s="842"/>
      <c r="AC405" s="842"/>
      <c r="AD405" s="842"/>
      <c r="AE405" s="1003"/>
      <c r="AI405" s="1"/>
      <c r="AJ405" s="1"/>
      <c r="AK405" s="1"/>
      <c r="AL405" s="1"/>
    </row>
    <row r="406" spans="1:45" ht="12.75" customHeight="1" x14ac:dyDescent="0.25">
      <c r="A406" s="943"/>
      <c r="B406" s="88" t="s">
        <v>2</v>
      </c>
      <c r="C406" s="89" t="s">
        <v>34</v>
      </c>
      <c r="D406" s="654"/>
      <c r="E406" s="655"/>
      <c r="F406" s="88" t="s">
        <v>3</v>
      </c>
      <c r="G406" s="112" t="s">
        <v>47</v>
      </c>
      <c r="H406" s="2"/>
      <c r="I406" s="1051"/>
      <c r="J406" s="88" t="s">
        <v>2</v>
      </c>
      <c r="K406" s="89" t="s">
        <v>661</v>
      </c>
      <c r="L406" s="654"/>
      <c r="M406" s="655"/>
      <c r="N406" s="88" t="s">
        <v>3</v>
      </c>
      <c r="O406" s="73" t="s">
        <v>4</v>
      </c>
      <c r="Q406" s="859"/>
      <c r="R406" s="88" t="s">
        <v>2</v>
      </c>
      <c r="S406" s="89" t="s">
        <v>1028</v>
      </c>
      <c r="T406" s="654"/>
      <c r="U406" s="655"/>
      <c r="V406" s="88" t="s">
        <v>3</v>
      </c>
      <c r="W406" s="73" t="s">
        <v>4</v>
      </c>
      <c r="Y406" s="672"/>
      <c r="Z406" s="88" t="s">
        <v>2</v>
      </c>
      <c r="AA406" s="89" t="s">
        <v>206</v>
      </c>
      <c r="AB406" s="654"/>
      <c r="AC406" s="655"/>
      <c r="AD406" s="88" t="s">
        <v>3</v>
      </c>
      <c r="AE406" s="112" t="s">
        <v>4</v>
      </c>
      <c r="AI406" s="1"/>
      <c r="AJ406" s="1"/>
      <c r="AK406" s="1"/>
      <c r="AL406" s="1"/>
    </row>
    <row r="407" spans="1:45" ht="12.75" customHeight="1" x14ac:dyDescent="0.25">
      <c r="A407" s="943"/>
      <c r="B407" s="88" t="s">
        <v>5</v>
      </c>
      <c r="C407" s="89" t="s">
        <v>617</v>
      </c>
      <c r="D407" s="656"/>
      <c r="E407" s="657"/>
      <c r="F407" s="88" t="s">
        <v>6</v>
      </c>
      <c r="G407" s="111" t="s">
        <v>655</v>
      </c>
      <c r="H407" s="2"/>
      <c r="I407" s="1051"/>
      <c r="J407" s="88" t="s">
        <v>5</v>
      </c>
      <c r="K407" s="89" t="s">
        <v>152</v>
      </c>
      <c r="L407" s="656"/>
      <c r="M407" s="657"/>
      <c r="N407" s="88" t="s">
        <v>6</v>
      </c>
      <c r="O407" s="71" t="s">
        <v>650</v>
      </c>
      <c r="Q407" s="859"/>
      <c r="R407" s="88" t="s">
        <v>5</v>
      </c>
      <c r="S407" s="89" t="s">
        <v>23</v>
      </c>
      <c r="T407" s="656"/>
      <c r="U407" s="657"/>
      <c r="V407" s="88" t="s">
        <v>6</v>
      </c>
      <c r="W407" s="72" t="s">
        <v>1029</v>
      </c>
      <c r="Y407" s="672"/>
      <c r="Z407" s="88" t="s">
        <v>5</v>
      </c>
      <c r="AA407" s="89" t="s">
        <v>231</v>
      </c>
      <c r="AB407" s="656"/>
      <c r="AC407" s="657"/>
      <c r="AD407" s="88" t="s">
        <v>6</v>
      </c>
      <c r="AE407" s="110" t="s">
        <v>650</v>
      </c>
      <c r="AI407" s="1"/>
      <c r="AJ407" s="1"/>
      <c r="AK407" s="1"/>
      <c r="AL407" s="1"/>
    </row>
    <row r="408" spans="1:45" ht="12.75" customHeight="1" x14ac:dyDescent="0.25">
      <c r="A408" s="943"/>
      <c r="B408" s="88" t="s">
        <v>7</v>
      </c>
      <c r="C408" s="89" t="s">
        <v>69</v>
      </c>
      <c r="D408" s="656"/>
      <c r="E408" s="657"/>
      <c r="F408" s="90" t="s">
        <v>8</v>
      </c>
      <c r="G408" s="110" t="s">
        <v>207</v>
      </c>
      <c r="H408" s="2"/>
      <c r="I408" s="1051"/>
      <c r="J408" s="88" t="s">
        <v>7</v>
      </c>
      <c r="K408" s="89" t="s">
        <v>133</v>
      </c>
      <c r="L408" s="656"/>
      <c r="M408" s="657"/>
      <c r="N408" s="90" t="s">
        <v>8</v>
      </c>
      <c r="O408" s="72" t="s">
        <v>121</v>
      </c>
      <c r="Q408" s="859"/>
      <c r="R408" s="88" t="s">
        <v>7</v>
      </c>
      <c r="S408" s="89" t="s">
        <v>13</v>
      </c>
      <c r="T408" s="656"/>
      <c r="U408" s="657"/>
      <c r="V408" s="90" t="s">
        <v>8</v>
      </c>
      <c r="W408" s="72" t="s">
        <v>134</v>
      </c>
      <c r="Y408" s="672"/>
      <c r="Z408" s="88" t="s">
        <v>7</v>
      </c>
      <c r="AA408" s="89" t="s">
        <v>69</v>
      </c>
      <c r="AB408" s="656"/>
      <c r="AC408" s="657"/>
      <c r="AD408" s="90" t="s">
        <v>8</v>
      </c>
      <c r="AE408" s="110" t="s">
        <v>134</v>
      </c>
      <c r="AI408" s="1"/>
      <c r="AJ408" s="1"/>
      <c r="AK408" s="1"/>
      <c r="AL408" s="1"/>
    </row>
    <row r="409" spans="1:45" ht="12.75" customHeight="1" x14ac:dyDescent="0.25">
      <c r="A409" s="943"/>
      <c r="B409" s="88" t="s">
        <v>9</v>
      </c>
      <c r="C409" s="89" t="s">
        <v>12</v>
      </c>
      <c r="D409" s="656"/>
      <c r="E409" s="657"/>
      <c r="F409" s="122" t="s">
        <v>10</v>
      </c>
      <c r="G409" s="116" t="s">
        <v>20</v>
      </c>
      <c r="H409" s="2"/>
      <c r="I409" s="1051"/>
      <c r="J409" s="88" t="s">
        <v>9</v>
      </c>
      <c r="K409" s="89" t="s">
        <v>131</v>
      </c>
      <c r="L409" s="656"/>
      <c r="M409" s="657"/>
      <c r="N409" s="90" t="s">
        <v>10</v>
      </c>
      <c r="O409" s="72" t="s">
        <v>96</v>
      </c>
      <c r="Q409" s="859"/>
      <c r="R409" s="88" t="s">
        <v>9</v>
      </c>
      <c r="S409" s="89" t="s">
        <v>91</v>
      </c>
      <c r="T409" s="656"/>
      <c r="U409" s="657"/>
      <c r="V409" s="90" t="s">
        <v>10</v>
      </c>
      <c r="W409" s="72" t="s">
        <v>32</v>
      </c>
      <c r="Y409" s="672"/>
      <c r="Z409" s="88" t="s">
        <v>9</v>
      </c>
      <c r="AA409" s="89" t="s">
        <v>27</v>
      </c>
      <c r="AB409" s="656"/>
      <c r="AC409" s="657"/>
      <c r="AD409" s="122" t="s">
        <v>10</v>
      </c>
      <c r="AE409" s="116" t="s">
        <v>96</v>
      </c>
      <c r="AI409" s="1"/>
      <c r="AJ409" s="1"/>
      <c r="AK409" s="1"/>
      <c r="AL409" s="1"/>
    </row>
    <row r="410" spans="1:45" ht="12.75" customHeight="1" x14ac:dyDescent="0.25">
      <c r="A410" s="943"/>
      <c r="B410" s="88" t="s">
        <v>11</v>
      </c>
      <c r="C410" s="89" t="s">
        <v>26</v>
      </c>
      <c r="D410" s="658"/>
      <c r="E410" s="659"/>
      <c r="F410" s="121" t="s">
        <v>759</v>
      </c>
      <c r="G410" s="131">
        <v>4</v>
      </c>
      <c r="H410" s="2"/>
      <c r="I410" s="1051"/>
      <c r="J410" s="88" t="s">
        <v>11</v>
      </c>
      <c r="K410" s="89" t="s">
        <v>91</v>
      </c>
      <c r="L410" s="658"/>
      <c r="M410" s="659"/>
      <c r="N410" s="836"/>
      <c r="O410" s="837"/>
      <c r="Q410" s="859"/>
      <c r="R410" s="88" t="s">
        <v>11</v>
      </c>
      <c r="S410" s="89" t="s">
        <v>91</v>
      </c>
      <c r="T410" s="658"/>
      <c r="U410" s="659"/>
      <c r="V410" s="845"/>
      <c r="W410" s="846"/>
      <c r="Y410" s="672"/>
      <c r="Z410" s="88" t="s">
        <v>11</v>
      </c>
      <c r="AA410" s="89" t="s">
        <v>36</v>
      </c>
      <c r="AB410" s="658"/>
      <c r="AC410" s="659"/>
      <c r="AD410" s="121" t="s">
        <v>759</v>
      </c>
      <c r="AE410" s="120" t="s">
        <v>792</v>
      </c>
      <c r="AI410" s="1"/>
      <c r="AJ410" s="1"/>
      <c r="AK410" s="1"/>
      <c r="AL410" s="1"/>
    </row>
    <row r="411" spans="1:45" ht="134.25" customHeight="1" x14ac:dyDescent="0.25">
      <c r="A411" s="943"/>
      <c r="B411" s="730" t="s">
        <v>1681</v>
      </c>
      <c r="C411" s="681"/>
      <c r="D411" s="681"/>
      <c r="E411" s="681"/>
      <c r="F411" s="681"/>
      <c r="G411" s="919"/>
      <c r="H411" s="2"/>
      <c r="I411" s="1051"/>
      <c r="J411" s="730" t="s">
        <v>1680</v>
      </c>
      <c r="K411" s="681"/>
      <c r="L411" s="681"/>
      <c r="M411" s="681"/>
      <c r="N411" s="681"/>
      <c r="O411" s="682"/>
      <c r="Q411" s="859"/>
      <c r="R411" s="730" t="s">
        <v>2032</v>
      </c>
      <c r="S411" s="681"/>
      <c r="T411" s="681"/>
      <c r="U411" s="681"/>
      <c r="V411" s="681"/>
      <c r="W411" s="682"/>
      <c r="Y411" s="672"/>
      <c r="Z411" s="730" t="s">
        <v>1672</v>
      </c>
      <c r="AA411" s="681"/>
      <c r="AB411" s="681"/>
      <c r="AC411" s="681"/>
      <c r="AD411" s="681"/>
      <c r="AE411" s="919"/>
      <c r="AI411" s="1"/>
      <c r="AJ411" s="1"/>
      <c r="AK411" s="1"/>
      <c r="AL411" s="1"/>
    </row>
    <row r="412" spans="1:45" ht="27.75" customHeight="1" thickBot="1" x14ac:dyDescent="0.3">
      <c r="A412" s="368" t="s">
        <v>136</v>
      </c>
      <c r="B412" s="920"/>
      <c r="C412" s="921"/>
      <c r="D412" s="921"/>
      <c r="E412" s="921"/>
      <c r="F412" s="921"/>
      <c r="G412" s="922"/>
      <c r="H412" s="2"/>
      <c r="I412" s="368" t="s">
        <v>1647</v>
      </c>
      <c r="J412" s="827"/>
      <c r="K412" s="684"/>
      <c r="L412" s="684"/>
      <c r="M412" s="684"/>
      <c r="N412" s="684"/>
      <c r="O412" s="685"/>
      <c r="Q412" s="860"/>
      <c r="R412" s="827"/>
      <c r="S412" s="684"/>
      <c r="T412" s="684"/>
      <c r="U412" s="684"/>
      <c r="V412" s="684"/>
      <c r="W412" s="685"/>
      <c r="Y412" s="673"/>
      <c r="Z412" s="920"/>
      <c r="AA412" s="921"/>
      <c r="AB412" s="921"/>
      <c r="AC412" s="921"/>
      <c r="AD412" s="921"/>
      <c r="AE412" s="922"/>
      <c r="AI412" s="1"/>
      <c r="AJ412" s="1"/>
      <c r="AK412" s="1"/>
      <c r="AL412" s="1"/>
    </row>
    <row r="413" spans="1:45" ht="16.5" thickBot="1" x14ac:dyDescent="0.3">
      <c r="AS413"/>
    </row>
    <row r="414" spans="1:45" ht="23.65" customHeight="1" thickTop="1" x14ac:dyDescent="0.25">
      <c r="A414" s="670" t="s">
        <v>1566</v>
      </c>
      <c r="B414" s="621" t="s">
        <v>0</v>
      </c>
      <c r="C414" s="622"/>
      <c r="D414" s="623" t="s">
        <v>42</v>
      </c>
      <c r="E414" s="624"/>
      <c r="F414" s="624" t="s">
        <v>42</v>
      </c>
      <c r="G414" s="625"/>
      <c r="H414" s="93"/>
      <c r="I414" s="670" t="s">
        <v>1824</v>
      </c>
      <c r="J414" s="621" t="s">
        <v>0</v>
      </c>
      <c r="K414" s="622"/>
      <c r="L414" s="623" t="s">
        <v>42</v>
      </c>
      <c r="M414" s="624"/>
      <c r="N414" s="624" t="s">
        <v>42</v>
      </c>
      <c r="O414" s="625"/>
      <c r="Q414" s="861" t="s">
        <v>1825</v>
      </c>
      <c r="R414" s="644" t="s">
        <v>0</v>
      </c>
      <c r="S414" s="645"/>
      <c r="T414" s="815" t="s">
        <v>1012</v>
      </c>
      <c r="U414" s="816"/>
      <c r="V414" s="816" t="s">
        <v>1</v>
      </c>
      <c r="W414" s="826"/>
      <c r="Y414" s="1371" t="s">
        <v>1536</v>
      </c>
      <c r="Z414" s="721" t="s">
        <v>0</v>
      </c>
      <c r="AA414" s="722"/>
      <c r="AB414" s="686" t="s">
        <v>1497</v>
      </c>
      <c r="AC414" s="687"/>
      <c r="AD414" s="687" t="s">
        <v>1</v>
      </c>
      <c r="AE414" s="876"/>
      <c r="AG414" s="915"/>
      <c r="AH414" s="802"/>
      <c r="AI414" s="948"/>
      <c r="AJ414" s="802"/>
      <c r="AK414" s="916"/>
      <c r="AL414" s="802"/>
      <c r="AM414" s="916"/>
    </row>
    <row r="415" spans="1:45" ht="20.25" customHeight="1" x14ac:dyDescent="0.25">
      <c r="A415" s="672"/>
      <c r="B415" s="529" t="s">
        <v>119</v>
      </c>
      <c r="C415" s="530"/>
      <c r="D415" s="727">
        <f>D417-2100</f>
        <v>68900</v>
      </c>
      <c r="E415" s="630"/>
      <c r="F415" s="630">
        <f>D415*(1-'SZORZÓ+FELTÉTELEK'!$A$1)</f>
        <v>68900</v>
      </c>
      <c r="G415" s="631"/>
      <c r="H415" s="93"/>
      <c r="I415" s="672"/>
      <c r="J415" s="529" t="s">
        <v>1694</v>
      </c>
      <c r="K415" s="530"/>
      <c r="L415" s="727">
        <v>118000</v>
      </c>
      <c r="M415" s="630"/>
      <c r="N415" s="727">
        <f>L415*(1-'SZORZÓ+FELTÉTELEK'!$A$1)</f>
        <v>118000</v>
      </c>
      <c r="O415" s="629"/>
      <c r="Q415" s="862"/>
      <c r="R415" s="529" t="s">
        <v>119</v>
      </c>
      <c r="S415" s="530"/>
      <c r="T415" s="727">
        <f>T417-5200</f>
        <v>72300</v>
      </c>
      <c r="U415" s="630"/>
      <c r="V415" s="727">
        <f>T415*(1-'SZORZÓ+FELTÉTELEK'!$A$1)</f>
        <v>72300</v>
      </c>
      <c r="W415" s="851"/>
      <c r="Y415" s="1372"/>
      <c r="Z415" s="529" t="s">
        <v>622</v>
      </c>
      <c r="AA415" s="530"/>
      <c r="AB415" s="727">
        <v>98000</v>
      </c>
      <c r="AC415" s="630"/>
      <c r="AD415" s="630">
        <f>AB415*(1-'SZORZÓ+FELTÉTELEK'!$A$1)</f>
        <v>98000</v>
      </c>
      <c r="AE415" s="844"/>
      <c r="AG415" s="915"/>
      <c r="AH415" s="802"/>
      <c r="AI415" s="802"/>
      <c r="AJ415" s="791"/>
      <c r="AK415" s="791"/>
      <c r="AL415" s="791"/>
      <c r="AM415" s="791"/>
    </row>
    <row r="416" spans="1:45" ht="20.25" customHeight="1" x14ac:dyDescent="0.25">
      <c r="A416" s="672"/>
      <c r="B416" s="529" t="s">
        <v>94</v>
      </c>
      <c r="C416" s="530"/>
      <c r="D416" s="727">
        <f>D417-900</f>
        <v>70100</v>
      </c>
      <c r="E416" s="630"/>
      <c r="F416" s="630">
        <f>D416*(1-'SZORZÓ+FELTÉTELEK'!$A$1)</f>
        <v>70100</v>
      </c>
      <c r="G416" s="631"/>
      <c r="H416" s="93"/>
      <c r="I416" s="672"/>
      <c r="J416" s="529" t="s">
        <v>94</v>
      </c>
      <c r="K416" s="530"/>
      <c r="L416" s="727">
        <f>L417-5300</f>
        <v>122700</v>
      </c>
      <c r="M416" s="630"/>
      <c r="N416" s="727">
        <f>L416*(1-'SZORZÓ+FELTÉTELEK'!$A$1)</f>
        <v>122700</v>
      </c>
      <c r="O416" s="629"/>
      <c r="Q416" s="862"/>
      <c r="R416" s="529" t="s">
        <v>94</v>
      </c>
      <c r="S416" s="530"/>
      <c r="T416" s="727">
        <f>T417-2500</f>
        <v>75000</v>
      </c>
      <c r="U416" s="630"/>
      <c r="V416" s="727">
        <f>T416*(1-'SZORZÓ+FELTÉTELEK'!$A$1)</f>
        <v>75000</v>
      </c>
      <c r="W416" s="851"/>
      <c r="Y416" s="1372"/>
      <c r="Z416" s="1209"/>
      <c r="AA416" s="977"/>
      <c r="AB416" s="977"/>
      <c r="AC416" s="977"/>
      <c r="AD416" s="977"/>
      <c r="AE416" s="1367"/>
      <c r="AG416" s="915"/>
      <c r="AH416" s="802"/>
      <c r="AI416" s="802"/>
      <c r="AJ416" s="791"/>
      <c r="AK416" s="791"/>
      <c r="AL416" s="791"/>
      <c r="AM416" s="791"/>
    </row>
    <row r="417" spans="1:39" ht="20.25" customHeight="1" x14ac:dyDescent="0.25">
      <c r="A417" s="672"/>
      <c r="B417" s="529" t="s">
        <v>1110</v>
      </c>
      <c r="C417" s="530"/>
      <c r="D417" s="727">
        <v>71000</v>
      </c>
      <c r="E417" s="630"/>
      <c r="F417" s="630">
        <f>D417*(1-'SZORZÓ+FELTÉTELEK'!$A$1)</f>
        <v>71000</v>
      </c>
      <c r="G417" s="631"/>
      <c r="H417" s="93"/>
      <c r="I417" s="672"/>
      <c r="J417" s="529" t="s">
        <v>1110</v>
      </c>
      <c r="K417" s="530"/>
      <c r="L417" s="727">
        <v>128000</v>
      </c>
      <c r="M417" s="630"/>
      <c r="N417" s="727">
        <f>L417*(1-'SZORZÓ+FELTÉTELEK'!$A$1)</f>
        <v>128000</v>
      </c>
      <c r="O417" s="629"/>
      <c r="Q417" s="862"/>
      <c r="R417" s="529" t="s">
        <v>1110</v>
      </c>
      <c r="S417" s="530"/>
      <c r="T417" s="727">
        <v>77500</v>
      </c>
      <c r="U417" s="630"/>
      <c r="V417" s="727">
        <f>T417*(1-'SZORZÓ+FELTÉTELEK'!$A$1)</f>
        <v>77500</v>
      </c>
      <c r="W417" s="851"/>
      <c r="Y417" s="1372"/>
      <c r="Z417" s="979"/>
      <c r="AA417" s="980"/>
      <c r="AB417" s="980"/>
      <c r="AC417" s="980"/>
      <c r="AD417" s="980"/>
      <c r="AE417" s="1368"/>
      <c r="AG417" s="915"/>
      <c r="AH417" s="802"/>
      <c r="AI417" s="802"/>
      <c r="AJ417" s="791"/>
      <c r="AK417" s="791"/>
      <c r="AL417" s="791"/>
      <c r="AM417" s="791"/>
    </row>
    <row r="418" spans="1:39" ht="20.25" customHeight="1" x14ac:dyDescent="0.25">
      <c r="A418" s="672"/>
      <c r="B418" s="810" t="s">
        <v>1429</v>
      </c>
      <c r="C418" s="811"/>
      <c r="D418" s="727">
        <f>D417+1500</f>
        <v>72500</v>
      </c>
      <c r="E418" s="630"/>
      <c r="F418" s="630">
        <f>D418*(1-'SZORZÓ+FELTÉTELEK'!$A$1)</f>
        <v>72500</v>
      </c>
      <c r="G418" s="631"/>
      <c r="H418" s="93"/>
      <c r="I418" s="672"/>
      <c r="J418" s="529" t="s">
        <v>1429</v>
      </c>
      <c r="K418" s="530"/>
      <c r="L418" s="727">
        <f>L417+2400</f>
        <v>130400</v>
      </c>
      <c r="M418" s="630"/>
      <c r="N418" s="727">
        <f>L418*(1-'SZORZÓ+FELTÉTELEK'!$A$1)</f>
        <v>130400</v>
      </c>
      <c r="O418" s="629"/>
      <c r="Q418" s="862"/>
      <c r="R418" s="810" t="s">
        <v>1429</v>
      </c>
      <c r="S418" s="811"/>
      <c r="T418" s="727">
        <f>T417+1500</f>
        <v>79000</v>
      </c>
      <c r="U418" s="630"/>
      <c r="V418" s="727">
        <f>T418*(1-'SZORZÓ+FELTÉTELEK'!$A$1)</f>
        <v>79000</v>
      </c>
      <c r="W418" s="851"/>
      <c r="Y418" s="1372"/>
      <c r="Z418" s="855"/>
      <c r="AA418" s="856"/>
      <c r="AB418" s="856"/>
      <c r="AC418" s="856"/>
      <c r="AD418" s="856"/>
      <c r="AE418" s="1369"/>
      <c r="AG418" s="915"/>
      <c r="AH418" s="802"/>
      <c r="AI418" s="802"/>
      <c r="AJ418" s="791"/>
      <c r="AK418" s="791"/>
      <c r="AL418" s="791"/>
      <c r="AM418" s="791"/>
    </row>
    <row r="419" spans="1:39" ht="20.25" customHeight="1" x14ac:dyDescent="0.25">
      <c r="A419" s="672"/>
      <c r="B419" s="810" t="s">
        <v>1650</v>
      </c>
      <c r="C419" s="811"/>
      <c r="D419" s="727">
        <v>14900</v>
      </c>
      <c r="E419" s="630"/>
      <c r="F419" s="630">
        <f>D419*(1-'SZORZÓ+FELTÉTELEK'!$A$1)</f>
        <v>14900</v>
      </c>
      <c r="G419" s="631"/>
      <c r="H419" s="93"/>
      <c r="I419" s="672"/>
      <c r="J419" s="529" t="s">
        <v>1441</v>
      </c>
      <c r="K419" s="530"/>
      <c r="L419" s="727">
        <f>L417+3600</f>
        <v>131600</v>
      </c>
      <c r="M419" s="630"/>
      <c r="N419" s="727">
        <f>L419*(1-'SZORZÓ+FELTÉTELEK'!$A$1)</f>
        <v>131600</v>
      </c>
      <c r="O419" s="629"/>
      <c r="Q419" s="862"/>
      <c r="R419" s="838"/>
      <c r="S419" s="839"/>
      <c r="T419" s="839"/>
      <c r="U419" s="839"/>
      <c r="V419" s="839"/>
      <c r="W419" s="840"/>
      <c r="Y419" s="1372"/>
      <c r="Z419" s="1" t="s">
        <v>2</v>
      </c>
      <c r="AA419" s="89" t="s">
        <v>1569</v>
      </c>
      <c r="AB419" s="787"/>
      <c r="AC419" s="1107"/>
      <c r="AD419" s="88" t="s">
        <v>3</v>
      </c>
      <c r="AE419" s="117" t="s">
        <v>100</v>
      </c>
      <c r="AG419" s="915"/>
      <c r="AH419" s="93"/>
      <c r="AI419" s="93"/>
      <c r="AJ419" s="271"/>
      <c r="AK419" s="271"/>
      <c r="AL419" s="271"/>
      <c r="AM419" s="271"/>
    </row>
    <row r="420" spans="1:39" ht="20.25" customHeight="1" x14ac:dyDescent="0.25">
      <c r="A420" s="672"/>
      <c r="B420" s="810"/>
      <c r="C420" s="891"/>
      <c r="D420" s="891"/>
      <c r="E420" s="891"/>
      <c r="F420" s="891"/>
      <c r="G420" s="892"/>
      <c r="H420" s="93"/>
      <c r="I420" s="672"/>
      <c r="J420" s="529" t="s">
        <v>1442</v>
      </c>
      <c r="K420" s="530"/>
      <c r="L420" s="727">
        <f>L417+17400</f>
        <v>145400</v>
      </c>
      <c r="M420" s="630"/>
      <c r="N420" s="727">
        <f>L420*(1-'SZORZÓ+FELTÉTELEK'!$A$1)</f>
        <v>145400</v>
      </c>
      <c r="O420" s="629"/>
      <c r="Q420" s="862"/>
      <c r="R420" s="841"/>
      <c r="S420" s="842"/>
      <c r="T420" s="842"/>
      <c r="U420" s="842"/>
      <c r="V420" s="842"/>
      <c r="W420" s="843"/>
      <c r="Y420" s="1372"/>
      <c r="Z420" s="1" t="s">
        <v>5</v>
      </c>
      <c r="AA420" s="89" t="s">
        <v>1568</v>
      </c>
      <c r="AB420" s="790"/>
      <c r="AC420" s="1108"/>
      <c r="AD420" s="88" t="s">
        <v>6</v>
      </c>
      <c r="AE420" s="117" t="s">
        <v>1567</v>
      </c>
      <c r="AG420" s="915"/>
      <c r="AH420" s="93"/>
      <c r="AI420" s="93"/>
      <c r="AJ420" s="271"/>
      <c r="AK420" s="271"/>
      <c r="AL420" s="271"/>
      <c r="AM420" s="271"/>
    </row>
    <row r="421" spans="1:39" ht="12.75" customHeight="1" x14ac:dyDescent="0.25">
      <c r="A421" s="672"/>
      <c r="B421" s="88" t="s">
        <v>2</v>
      </c>
      <c r="C421" s="89" t="s">
        <v>206</v>
      </c>
      <c r="D421" s="654"/>
      <c r="E421" s="655"/>
      <c r="F421" s="88" t="s">
        <v>3</v>
      </c>
      <c r="G421" s="112" t="s">
        <v>4</v>
      </c>
      <c r="H421" s="93"/>
      <c r="I421" s="672"/>
      <c r="J421" s="88" t="s">
        <v>2</v>
      </c>
      <c r="K421" s="89" t="s">
        <v>1041</v>
      </c>
      <c r="L421" s="654"/>
      <c r="M421" s="655"/>
      <c r="N421" s="88" t="s">
        <v>3</v>
      </c>
      <c r="O421" s="112" t="s">
        <v>4</v>
      </c>
      <c r="Q421" s="862"/>
      <c r="R421" s="88" t="s">
        <v>2</v>
      </c>
      <c r="S421" s="89" t="s">
        <v>214</v>
      </c>
      <c r="T421" s="654"/>
      <c r="U421" s="655"/>
      <c r="V421" s="88" t="s">
        <v>3</v>
      </c>
      <c r="W421" s="73" t="s">
        <v>100</v>
      </c>
      <c r="Y421" s="1372"/>
      <c r="Z421" s="1" t="s">
        <v>7</v>
      </c>
      <c r="AA421" s="89" t="s">
        <v>49</v>
      </c>
      <c r="AB421" s="790"/>
      <c r="AC421" s="1108"/>
      <c r="AD421" s="88" t="s">
        <v>8</v>
      </c>
      <c r="AE421" s="117" t="s">
        <v>14</v>
      </c>
      <c r="AG421" s="915"/>
      <c r="AH421" s="194"/>
      <c r="AI421" s="193"/>
      <c r="AJ421" s="940"/>
      <c r="AK421" s="940"/>
      <c r="AL421" s="194"/>
      <c r="AM421" s="193"/>
    </row>
    <row r="422" spans="1:39" ht="12.75" customHeight="1" x14ac:dyDescent="0.25">
      <c r="A422" s="672"/>
      <c r="B422" s="88" t="s">
        <v>5</v>
      </c>
      <c r="C422" s="89" t="s">
        <v>231</v>
      </c>
      <c r="D422" s="656"/>
      <c r="E422" s="657"/>
      <c r="F422" s="88" t="s">
        <v>6</v>
      </c>
      <c r="G422" s="110" t="s">
        <v>650</v>
      </c>
      <c r="H422" s="93"/>
      <c r="I422" s="672"/>
      <c r="J422" s="88" t="s">
        <v>5</v>
      </c>
      <c r="K422" s="89" t="s">
        <v>1042</v>
      </c>
      <c r="L422" s="656"/>
      <c r="M422" s="657"/>
      <c r="N422" s="88" t="s">
        <v>6</v>
      </c>
      <c r="O422" s="110"/>
      <c r="Q422" s="862"/>
      <c r="R422" s="88" t="s">
        <v>5</v>
      </c>
      <c r="S422" s="89" t="s">
        <v>231</v>
      </c>
      <c r="T422" s="656"/>
      <c r="U422" s="657"/>
      <c r="V422" s="88" t="s">
        <v>6</v>
      </c>
      <c r="W422" s="72" t="s">
        <v>650</v>
      </c>
      <c r="Y422" s="1372"/>
      <c r="Z422" s="1" t="s">
        <v>9</v>
      </c>
      <c r="AA422" s="89" t="s">
        <v>55</v>
      </c>
      <c r="AB422" s="790"/>
      <c r="AC422" s="1108"/>
      <c r="AD422" s="1" t="s">
        <v>10</v>
      </c>
      <c r="AE422" s="117" t="s">
        <v>32</v>
      </c>
      <c r="AG422" s="915"/>
      <c r="AH422" s="194"/>
      <c r="AI422" s="193"/>
      <c r="AJ422" s="940"/>
      <c r="AK422" s="940"/>
      <c r="AL422" s="194"/>
      <c r="AM422" s="177"/>
    </row>
    <row r="423" spans="1:39" ht="12.75" customHeight="1" x14ac:dyDescent="0.25">
      <c r="A423" s="672"/>
      <c r="B423" s="88" t="s">
        <v>7</v>
      </c>
      <c r="C423" s="89" t="s">
        <v>69</v>
      </c>
      <c r="D423" s="656"/>
      <c r="E423" s="657"/>
      <c r="F423" s="90" t="s">
        <v>8</v>
      </c>
      <c r="G423" s="110" t="s">
        <v>134</v>
      </c>
      <c r="H423" s="93"/>
      <c r="I423" s="672"/>
      <c r="J423" s="88" t="s">
        <v>7</v>
      </c>
      <c r="K423" s="89" t="s">
        <v>49</v>
      </c>
      <c r="L423" s="656"/>
      <c r="M423" s="657"/>
      <c r="N423" s="90" t="s">
        <v>8</v>
      </c>
      <c r="O423" s="110" t="s">
        <v>124</v>
      </c>
      <c r="Q423" s="862"/>
      <c r="R423" s="88" t="s">
        <v>7</v>
      </c>
      <c r="S423" s="89" t="s">
        <v>69</v>
      </c>
      <c r="T423" s="656"/>
      <c r="U423" s="657"/>
      <c r="V423" s="90" t="s">
        <v>8</v>
      </c>
      <c r="W423" s="72" t="s">
        <v>121</v>
      </c>
      <c r="Y423" s="1372"/>
      <c r="Z423" s="1" t="s">
        <v>11</v>
      </c>
      <c r="AA423" s="89" t="s">
        <v>219</v>
      </c>
      <c r="AB423" s="1109"/>
      <c r="AC423" s="960"/>
      <c r="AD423" s="1"/>
      <c r="AE423" s="117"/>
      <c r="AG423" s="915"/>
      <c r="AH423" s="194"/>
      <c r="AI423" s="193"/>
      <c r="AJ423" s="940"/>
      <c r="AK423" s="940"/>
      <c r="AL423" s="178"/>
      <c r="AM423" s="179"/>
    </row>
    <row r="424" spans="1:39" ht="12.75" customHeight="1" x14ac:dyDescent="0.25">
      <c r="A424" s="672"/>
      <c r="B424" s="88" t="s">
        <v>9</v>
      </c>
      <c r="C424" s="89" t="s">
        <v>27</v>
      </c>
      <c r="D424" s="656"/>
      <c r="E424" s="657"/>
      <c r="F424" s="122" t="s">
        <v>10</v>
      </c>
      <c r="G424" s="116" t="s">
        <v>96</v>
      </c>
      <c r="H424" s="93"/>
      <c r="I424" s="672"/>
      <c r="J424" s="88" t="s">
        <v>9</v>
      </c>
      <c r="K424" s="89" t="s">
        <v>12</v>
      </c>
      <c r="L424" s="656"/>
      <c r="M424" s="657"/>
      <c r="N424" s="90" t="s">
        <v>10</v>
      </c>
      <c r="O424" s="110" t="s">
        <v>20</v>
      </c>
      <c r="Q424" s="862"/>
      <c r="R424" s="88" t="s">
        <v>9</v>
      </c>
      <c r="S424" s="89" t="s">
        <v>91</v>
      </c>
      <c r="T424" s="656"/>
      <c r="U424" s="657"/>
      <c r="V424" s="90" t="s">
        <v>10</v>
      </c>
      <c r="W424" s="72" t="s">
        <v>96</v>
      </c>
      <c r="Y424" s="1372"/>
      <c r="Z424" s="681" t="s">
        <v>1947</v>
      </c>
      <c r="AA424" s="681"/>
      <c r="AB424" s="681"/>
      <c r="AC424" s="681"/>
      <c r="AD424" s="681"/>
      <c r="AE424" s="894"/>
      <c r="AG424" s="915"/>
      <c r="AH424" s="194"/>
      <c r="AI424" s="193"/>
      <c r="AJ424" s="940"/>
      <c r="AK424" s="940"/>
      <c r="AL424" s="178"/>
      <c r="AM424" s="179"/>
    </row>
    <row r="425" spans="1:39" ht="12.75" customHeight="1" x14ac:dyDescent="0.25">
      <c r="A425" s="672"/>
      <c r="B425" s="88" t="s">
        <v>11</v>
      </c>
      <c r="C425" s="89" t="s">
        <v>36</v>
      </c>
      <c r="D425" s="658"/>
      <c r="E425" s="659"/>
      <c r="F425" s="121" t="s">
        <v>759</v>
      </c>
      <c r="G425" s="120" t="s">
        <v>792</v>
      </c>
      <c r="H425" s="93"/>
      <c r="I425" s="672"/>
      <c r="J425" s="88" t="s">
        <v>11</v>
      </c>
      <c r="K425" s="89" t="s">
        <v>1043</v>
      </c>
      <c r="L425" s="658"/>
      <c r="M425" s="659"/>
      <c r="N425" s="88" t="s">
        <v>759</v>
      </c>
      <c r="O425" s="144" t="s">
        <v>449</v>
      </c>
      <c r="Q425" s="862"/>
      <c r="R425" s="88" t="s">
        <v>11</v>
      </c>
      <c r="S425" s="89" t="s">
        <v>16</v>
      </c>
      <c r="T425" s="658"/>
      <c r="U425" s="659"/>
      <c r="V425" s="845"/>
      <c r="W425" s="846"/>
      <c r="Y425" s="1372"/>
      <c r="Z425" s="895"/>
      <c r="AA425" s="895"/>
      <c r="AB425" s="895"/>
      <c r="AC425" s="895"/>
      <c r="AD425" s="895"/>
      <c r="AE425" s="896"/>
      <c r="AG425" s="915"/>
      <c r="AH425" s="194"/>
      <c r="AI425" s="193"/>
      <c r="AJ425" s="940"/>
      <c r="AK425" s="940"/>
      <c r="AL425" s="986"/>
      <c r="AM425" s="986"/>
    </row>
    <row r="426" spans="1:39" ht="134.25" customHeight="1" x14ac:dyDescent="0.25">
      <c r="A426" s="672"/>
      <c r="B426" s="730" t="s">
        <v>1672</v>
      </c>
      <c r="C426" s="681"/>
      <c r="D426" s="681"/>
      <c r="E426" s="681"/>
      <c r="F426" s="681"/>
      <c r="G426" s="919"/>
      <c r="H426" s="93"/>
      <c r="I426" s="672"/>
      <c r="J426" s="870" t="s">
        <v>1695</v>
      </c>
      <c r="K426" s="871"/>
      <c r="L426" s="871"/>
      <c r="M426" s="871"/>
      <c r="N426" s="871"/>
      <c r="O426" s="872"/>
      <c r="Q426" s="862"/>
      <c r="R426" s="730" t="s">
        <v>1050</v>
      </c>
      <c r="S426" s="681"/>
      <c r="T426" s="681"/>
      <c r="U426" s="681"/>
      <c r="V426" s="681"/>
      <c r="W426" s="682"/>
      <c r="Y426" s="1372"/>
      <c r="Z426" s="895"/>
      <c r="AA426" s="895"/>
      <c r="AB426" s="895"/>
      <c r="AC426" s="895"/>
      <c r="AD426" s="895"/>
      <c r="AE426" s="896"/>
      <c r="AG426" s="915"/>
      <c r="AH426" s="895"/>
      <c r="AI426" s="895"/>
      <c r="AJ426" s="895"/>
      <c r="AK426" s="895"/>
      <c r="AL426" s="895"/>
      <c r="AM426" s="895"/>
    </row>
    <row r="427" spans="1:39" ht="23.65" customHeight="1" thickBot="1" x14ac:dyDescent="0.3">
      <c r="A427" s="371" t="s">
        <v>1649</v>
      </c>
      <c r="B427" s="920"/>
      <c r="C427" s="921"/>
      <c r="D427" s="921"/>
      <c r="E427" s="921"/>
      <c r="F427" s="921"/>
      <c r="G427" s="922"/>
      <c r="H427" s="93"/>
      <c r="I427" s="371" t="s">
        <v>1693</v>
      </c>
      <c r="J427" s="873"/>
      <c r="K427" s="874"/>
      <c r="L427" s="874"/>
      <c r="M427" s="874"/>
      <c r="N427" s="874"/>
      <c r="O427" s="875"/>
      <c r="Q427" s="372" t="s">
        <v>1060</v>
      </c>
      <c r="R427" s="827"/>
      <c r="S427" s="684"/>
      <c r="T427" s="684"/>
      <c r="U427" s="684"/>
      <c r="V427" s="684"/>
      <c r="W427" s="685"/>
      <c r="Y427" s="1373"/>
      <c r="Z427" s="897"/>
      <c r="AA427" s="897"/>
      <c r="AB427" s="897"/>
      <c r="AC427" s="897"/>
      <c r="AD427" s="897"/>
      <c r="AE427" s="898"/>
      <c r="AG427" s="189"/>
      <c r="AH427" s="895"/>
      <c r="AI427" s="895"/>
      <c r="AJ427" s="895"/>
      <c r="AK427" s="895"/>
      <c r="AL427" s="895"/>
      <c r="AM427" s="895"/>
    </row>
    <row r="428" spans="1:39" ht="16.350000000000001" customHeight="1" thickTop="1" thickBot="1" x14ac:dyDescent="0.3">
      <c r="A428" s="8"/>
      <c r="B428" s="104"/>
      <c r="C428" s="104"/>
      <c r="D428" s="104"/>
      <c r="E428" s="104"/>
      <c r="F428" s="104"/>
      <c r="G428" s="104"/>
      <c r="I428" s="8"/>
      <c r="J428" s="29"/>
      <c r="K428" s="29"/>
      <c r="L428" s="29"/>
      <c r="M428" s="29"/>
      <c r="N428" s="29"/>
      <c r="O428" s="29"/>
      <c r="Q428" s="8"/>
      <c r="R428" s="29"/>
      <c r="S428" s="29"/>
      <c r="T428" s="29"/>
      <c r="U428" s="29"/>
      <c r="V428" s="29"/>
      <c r="W428" s="29"/>
      <c r="Y428" s="31"/>
      <c r="Z428" s="105"/>
      <c r="AA428" s="105"/>
      <c r="AB428" s="105"/>
      <c r="AC428" s="105"/>
      <c r="AD428" s="105"/>
      <c r="AE428" s="105"/>
      <c r="AG428" s="189"/>
      <c r="AH428" s="105"/>
      <c r="AI428" s="105"/>
      <c r="AJ428" s="105"/>
      <c r="AK428" s="105"/>
      <c r="AL428" s="105"/>
      <c r="AM428" s="105"/>
    </row>
    <row r="429" spans="1:39" ht="23.65" customHeight="1" x14ac:dyDescent="0.25">
      <c r="A429" s="812" t="s">
        <v>1501</v>
      </c>
      <c r="B429" s="644" t="s">
        <v>0</v>
      </c>
      <c r="C429" s="645"/>
      <c r="D429" s="815" t="s">
        <v>1497</v>
      </c>
      <c r="E429" s="816"/>
      <c r="F429" s="816" t="s">
        <v>1</v>
      </c>
      <c r="G429" s="826"/>
      <c r="I429" s="858" t="s">
        <v>158</v>
      </c>
      <c r="J429" s="815" t="s">
        <v>0</v>
      </c>
      <c r="K429" s="816"/>
      <c r="L429" s="815" t="s">
        <v>1</v>
      </c>
      <c r="M429" s="816"/>
      <c r="N429" s="917" t="s">
        <v>1</v>
      </c>
      <c r="O429" s="900"/>
      <c r="Q429" s="852" t="s">
        <v>158</v>
      </c>
      <c r="R429" s="815" t="s">
        <v>0</v>
      </c>
      <c r="S429" s="816"/>
      <c r="T429" s="815" t="s">
        <v>1</v>
      </c>
      <c r="U429" s="816"/>
      <c r="V429" s="917" t="s">
        <v>1</v>
      </c>
      <c r="W429" s="900"/>
      <c r="Y429" s="852" t="s">
        <v>1471</v>
      </c>
      <c r="Z429" s="644" t="s">
        <v>0</v>
      </c>
      <c r="AA429" s="645"/>
      <c r="AB429" s="815" t="s">
        <v>42</v>
      </c>
      <c r="AC429" s="816"/>
      <c r="AD429" s="816" t="s">
        <v>1</v>
      </c>
      <c r="AE429" s="826"/>
      <c r="AI429" s="1"/>
      <c r="AJ429" s="1"/>
      <c r="AK429" s="1"/>
      <c r="AL429" s="1"/>
    </row>
    <row r="430" spans="1:39" ht="20.25" customHeight="1" x14ac:dyDescent="0.25">
      <c r="A430" s="813"/>
      <c r="B430" s="626" t="s">
        <v>622</v>
      </c>
      <c r="C430" s="627"/>
      <c r="D430" s="630">
        <v>77000</v>
      </c>
      <c r="E430" s="631"/>
      <c r="F430" s="630">
        <f>D430*(1-'SZORZÓ+FELTÉTELEK'!$A$1)</f>
        <v>77000</v>
      </c>
      <c r="G430" s="647"/>
      <c r="I430" s="859"/>
      <c r="J430" s="529" t="s">
        <v>159</v>
      </c>
      <c r="K430" s="530"/>
      <c r="L430" s="770">
        <v>92000</v>
      </c>
      <c r="M430" s="771"/>
      <c r="N430" s="744">
        <f>L430*(1-'SZORZÓ+FELTÉTELEK'!$A$1)</f>
        <v>92000</v>
      </c>
      <c r="O430" s="745"/>
      <c r="Q430" s="853"/>
      <c r="R430" s="529" t="s">
        <v>1065</v>
      </c>
      <c r="S430" s="530"/>
      <c r="T430" s="770">
        <v>89000</v>
      </c>
      <c r="U430" s="771"/>
      <c r="V430" s="744">
        <f>T430*(1-'SZORZÓ+FELTÉTELEK'!$A$1)</f>
        <v>89000</v>
      </c>
      <c r="W430" s="745"/>
      <c r="Y430" s="853"/>
      <c r="Z430" s="529" t="s">
        <v>17</v>
      </c>
      <c r="AA430" s="530"/>
      <c r="AB430" s="727">
        <v>88000</v>
      </c>
      <c r="AC430" s="630"/>
      <c r="AD430" s="727">
        <f>AB430*(1-'SZORZÓ+FELTÉTELEK'!$A$1)</f>
        <v>88000</v>
      </c>
      <c r="AE430" s="851"/>
      <c r="AI430" s="1"/>
      <c r="AJ430" s="1"/>
      <c r="AK430" s="1"/>
      <c r="AL430" s="1"/>
    </row>
    <row r="431" spans="1:39" ht="20.25" customHeight="1" x14ac:dyDescent="0.25">
      <c r="A431" s="813"/>
      <c r="B431" s="1616" t="s">
        <v>1502</v>
      </c>
      <c r="C431" s="1617"/>
      <c r="D431" s="630">
        <f>77000+7000</f>
        <v>84000</v>
      </c>
      <c r="E431" s="631"/>
      <c r="F431" s="630">
        <f>D431*(1-'SZORZÓ+FELTÉTELEK'!$A$1)</f>
        <v>84000</v>
      </c>
      <c r="G431" s="647"/>
      <c r="I431" s="859"/>
      <c r="J431" s="529" t="s">
        <v>160</v>
      </c>
      <c r="K431" s="530"/>
      <c r="L431" s="770">
        <v>90000</v>
      </c>
      <c r="M431" s="771"/>
      <c r="N431" s="744">
        <f>L431*(1-'SZORZÓ+FELTÉTELEK'!$A$1)</f>
        <v>90000</v>
      </c>
      <c r="O431" s="745"/>
      <c r="Q431" s="853"/>
      <c r="R431" s="882" t="s">
        <v>1063</v>
      </c>
      <c r="S431" s="883"/>
      <c r="T431" s="883"/>
      <c r="U431" s="883"/>
      <c r="V431" s="883"/>
      <c r="W431" s="884"/>
      <c r="Y431" s="853"/>
      <c r="Z431" s="529" t="s">
        <v>1472</v>
      </c>
      <c r="AA431" s="530"/>
      <c r="AB431" s="727">
        <v>108000</v>
      </c>
      <c r="AC431" s="630"/>
      <c r="AD431" s="727">
        <f>AB431*(1-'SZORZÓ+FELTÉTELEK'!$A$1)</f>
        <v>108000</v>
      </c>
      <c r="AE431" s="851"/>
      <c r="AI431" s="1"/>
      <c r="AJ431" s="1"/>
      <c r="AK431" s="1"/>
      <c r="AL431" s="1"/>
    </row>
    <row r="432" spans="1:39" ht="20.25" customHeight="1" x14ac:dyDescent="0.25">
      <c r="A432" s="813"/>
      <c r="B432" s="1352" t="s">
        <v>1586</v>
      </c>
      <c r="C432" s="1353"/>
      <c r="D432" s="630">
        <f>84000+4000</f>
        <v>88000</v>
      </c>
      <c r="E432" s="631"/>
      <c r="F432" s="630">
        <f>D432*(1-'SZORZÓ+FELTÉTELEK'!$A$1)</f>
        <v>88000</v>
      </c>
      <c r="G432" s="647"/>
      <c r="I432" s="859"/>
      <c r="J432" s="1346"/>
      <c r="K432" s="1347"/>
      <c r="L432" s="1347"/>
      <c r="M432" s="1347"/>
      <c r="N432" s="1347"/>
      <c r="O432" s="1348"/>
      <c r="Q432" s="853"/>
      <c r="R432" s="885"/>
      <c r="S432" s="886"/>
      <c r="T432" s="886"/>
      <c r="U432" s="886"/>
      <c r="V432" s="886"/>
      <c r="W432" s="887"/>
      <c r="Y432" s="853"/>
      <c r="Z432" s="529"/>
      <c r="AA432" s="530"/>
      <c r="AB432" s="727"/>
      <c r="AC432" s="630"/>
      <c r="AD432" s="727"/>
      <c r="AE432" s="851"/>
      <c r="AI432" s="1"/>
      <c r="AJ432" s="1"/>
      <c r="AK432" s="1"/>
      <c r="AL432" s="1"/>
    </row>
    <row r="433" spans="1:39" ht="20.25" customHeight="1" x14ac:dyDescent="0.25">
      <c r="A433" s="813"/>
      <c r="B433" s="855"/>
      <c r="C433" s="856"/>
      <c r="D433" s="856"/>
      <c r="E433" s="856"/>
      <c r="F433" s="856"/>
      <c r="G433" s="857"/>
      <c r="I433" s="859"/>
      <c r="J433" s="1349"/>
      <c r="K433" s="1350"/>
      <c r="L433" s="1350"/>
      <c r="M433" s="1350"/>
      <c r="N433" s="1350"/>
      <c r="O433" s="1351"/>
      <c r="Q433" s="853"/>
      <c r="R433" s="888"/>
      <c r="S433" s="889"/>
      <c r="T433" s="889"/>
      <c r="U433" s="889"/>
      <c r="V433" s="889"/>
      <c r="W433" s="890"/>
      <c r="Y433" s="853"/>
      <c r="Z433" s="1033" t="s">
        <v>1473</v>
      </c>
      <c r="AA433" s="1034"/>
      <c r="AB433" s="1034"/>
      <c r="AC433" s="1034"/>
      <c r="AD433" s="1034"/>
      <c r="AE433" s="1035"/>
      <c r="AI433" s="1"/>
      <c r="AJ433" s="1"/>
      <c r="AK433" s="1"/>
      <c r="AL433" s="1"/>
    </row>
    <row r="434" spans="1:39" ht="12.75" customHeight="1" x14ac:dyDescent="0.25">
      <c r="A434" s="813"/>
      <c r="B434" s="88" t="s">
        <v>2</v>
      </c>
      <c r="C434" s="89" t="s">
        <v>1075</v>
      </c>
      <c r="D434" s="654"/>
      <c r="E434" s="655"/>
      <c r="F434" s="88" t="s">
        <v>3</v>
      </c>
      <c r="G434" s="72" t="s">
        <v>100</v>
      </c>
      <c r="I434" s="859"/>
      <c r="J434" s="88" t="s">
        <v>2</v>
      </c>
      <c r="K434" s="89" t="s">
        <v>181</v>
      </c>
      <c r="L434" s="654"/>
      <c r="M434" s="655"/>
      <c r="N434" s="88" t="s">
        <v>3</v>
      </c>
      <c r="O434" s="73" t="s">
        <v>4</v>
      </c>
      <c r="Q434" s="853"/>
      <c r="R434" s="88" t="s">
        <v>2</v>
      </c>
      <c r="S434" s="89" t="s">
        <v>181</v>
      </c>
      <c r="T434" s="654"/>
      <c r="U434" s="655"/>
      <c r="V434" s="88" t="s">
        <v>3</v>
      </c>
      <c r="W434" s="73" t="s">
        <v>100</v>
      </c>
      <c r="Y434" s="853"/>
      <c r="Z434" s="88" t="s">
        <v>2</v>
      </c>
      <c r="AA434" s="89" t="s">
        <v>1075</v>
      </c>
      <c r="AB434" s="749"/>
      <c r="AC434" s="750"/>
      <c r="AD434" s="88" t="s">
        <v>3</v>
      </c>
      <c r="AE434" s="73" t="s">
        <v>100</v>
      </c>
      <c r="AI434" s="1"/>
      <c r="AJ434" s="1"/>
      <c r="AK434" s="1"/>
      <c r="AL434" s="1"/>
    </row>
    <row r="435" spans="1:39" ht="12.75" customHeight="1" x14ac:dyDescent="0.2">
      <c r="A435" s="813"/>
      <c r="B435" s="88" t="s">
        <v>5</v>
      </c>
      <c r="C435" s="89" t="s">
        <v>1503</v>
      </c>
      <c r="D435" s="656"/>
      <c r="E435" s="657"/>
      <c r="F435" s="88" t="s">
        <v>6</v>
      </c>
      <c r="G435" s="72" t="s">
        <v>1504</v>
      </c>
      <c r="I435" s="859"/>
      <c r="J435" s="88" t="s">
        <v>5</v>
      </c>
      <c r="K435" s="89" t="s">
        <v>1020</v>
      </c>
      <c r="L435" s="656"/>
      <c r="M435" s="657"/>
      <c r="N435" s="88" t="s">
        <v>6</v>
      </c>
      <c r="O435" s="17" t="s">
        <v>650</v>
      </c>
      <c r="Q435" s="853"/>
      <c r="R435" s="88" t="s">
        <v>5</v>
      </c>
      <c r="S435" s="89" t="s">
        <v>1020</v>
      </c>
      <c r="T435" s="656"/>
      <c r="U435" s="657"/>
      <c r="V435" s="88" t="s">
        <v>6</v>
      </c>
      <c r="W435" s="17" t="s">
        <v>650</v>
      </c>
      <c r="Y435" s="853"/>
      <c r="Z435" s="88" t="s">
        <v>5</v>
      </c>
      <c r="AA435" s="89" t="s">
        <v>90</v>
      </c>
      <c r="AB435" s="751"/>
      <c r="AC435" s="752"/>
      <c r="AD435" s="88" t="s">
        <v>6</v>
      </c>
      <c r="AE435" s="72" t="s">
        <v>146</v>
      </c>
      <c r="AI435" s="1"/>
      <c r="AJ435" s="1"/>
      <c r="AK435" s="1"/>
      <c r="AL435" s="1"/>
    </row>
    <row r="436" spans="1:39" ht="12.75" customHeight="1" x14ac:dyDescent="0.25">
      <c r="A436" s="813"/>
      <c r="B436" s="88" t="s">
        <v>7</v>
      </c>
      <c r="C436" s="89" t="s">
        <v>13</v>
      </c>
      <c r="D436" s="656"/>
      <c r="E436" s="657"/>
      <c r="F436" s="90" t="s">
        <v>8</v>
      </c>
      <c r="G436" s="72" t="s">
        <v>14</v>
      </c>
      <c r="I436" s="859"/>
      <c r="J436" s="88" t="s">
        <v>7</v>
      </c>
      <c r="K436" s="89" t="s">
        <v>69</v>
      </c>
      <c r="L436" s="656"/>
      <c r="M436" s="657"/>
      <c r="N436" s="90" t="s">
        <v>8</v>
      </c>
      <c r="O436" s="71" t="s">
        <v>161</v>
      </c>
      <c r="Q436" s="853"/>
      <c r="R436" s="88" t="s">
        <v>7</v>
      </c>
      <c r="S436" s="89" t="s">
        <v>69</v>
      </c>
      <c r="T436" s="656"/>
      <c r="U436" s="657"/>
      <c r="V436" s="90" t="s">
        <v>8</v>
      </c>
      <c r="W436" s="71" t="s">
        <v>161</v>
      </c>
      <c r="Y436" s="853"/>
      <c r="Z436" s="88" t="s">
        <v>7</v>
      </c>
      <c r="AA436" s="89" t="s">
        <v>61</v>
      </c>
      <c r="AB436" s="751"/>
      <c r="AC436" s="752"/>
      <c r="AD436" s="90" t="s">
        <v>8</v>
      </c>
      <c r="AE436" s="72" t="s">
        <v>14</v>
      </c>
      <c r="AI436" s="1"/>
      <c r="AJ436" s="1"/>
      <c r="AK436" s="1"/>
      <c r="AL436" s="1"/>
    </row>
    <row r="437" spans="1:39" ht="12.6" customHeight="1" x14ac:dyDescent="0.25">
      <c r="A437" s="813"/>
      <c r="B437" s="88" t="s">
        <v>9</v>
      </c>
      <c r="C437" s="89" t="s">
        <v>16</v>
      </c>
      <c r="D437" s="656"/>
      <c r="E437" s="657"/>
      <c r="F437" s="90" t="s">
        <v>10</v>
      </c>
      <c r="G437" s="72" t="s">
        <v>32</v>
      </c>
      <c r="I437" s="859"/>
      <c r="J437" s="88" t="s">
        <v>9</v>
      </c>
      <c r="K437" s="89" t="s">
        <v>91</v>
      </c>
      <c r="L437" s="656"/>
      <c r="M437" s="657"/>
      <c r="N437" s="90" t="s">
        <v>10</v>
      </c>
      <c r="O437" s="72" t="s">
        <v>96</v>
      </c>
      <c r="Q437" s="853"/>
      <c r="R437" s="88" t="s">
        <v>9</v>
      </c>
      <c r="S437" s="89" t="s">
        <v>91</v>
      </c>
      <c r="T437" s="656"/>
      <c r="U437" s="657"/>
      <c r="V437" s="90" t="s">
        <v>10</v>
      </c>
      <c r="W437" s="72" t="s">
        <v>96</v>
      </c>
      <c r="Y437" s="853"/>
      <c r="Z437" s="88" t="s">
        <v>9</v>
      </c>
      <c r="AA437" s="89" t="s">
        <v>131</v>
      </c>
      <c r="AB437" s="751"/>
      <c r="AC437" s="752"/>
      <c r="AD437" s="90" t="s">
        <v>10</v>
      </c>
      <c r="AE437" s="72" t="s">
        <v>32</v>
      </c>
      <c r="AI437" s="1"/>
      <c r="AJ437" s="1"/>
      <c r="AK437" s="1"/>
      <c r="AL437" s="1"/>
    </row>
    <row r="438" spans="1:39" ht="12.75" customHeight="1" x14ac:dyDescent="0.25">
      <c r="A438" s="813"/>
      <c r="B438" s="88" t="s">
        <v>11</v>
      </c>
      <c r="C438" s="89" t="s">
        <v>169</v>
      </c>
      <c r="D438" s="658"/>
      <c r="E438" s="659"/>
      <c r="F438" s="90"/>
      <c r="G438" s="72"/>
      <c r="I438" s="859"/>
      <c r="J438" s="88" t="s">
        <v>11</v>
      </c>
      <c r="K438" s="89" t="s">
        <v>16</v>
      </c>
      <c r="L438" s="658"/>
      <c r="M438" s="659"/>
      <c r="N438" s="845"/>
      <c r="O438" s="846"/>
      <c r="Q438" s="853"/>
      <c r="R438" s="92"/>
      <c r="S438" s="294"/>
      <c r="T438" s="193"/>
      <c r="U438" s="193"/>
      <c r="V438" s="295"/>
      <c r="W438" s="301"/>
      <c r="Y438" s="853"/>
      <c r="Z438" s="88" t="s">
        <v>11</v>
      </c>
      <c r="AA438" s="89" t="s">
        <v>91</v>
      </c>
      <c r="AB438" s="753"/>
      <c r="AC438" s="754"/>
      <c r="AD438" s="284"/>
      <c r="AE438" s="285"/>
      <c r="AI438" s="1"/>
      <c r="AJ438" s="1"/>
      <c r="AK438" s="1"/>
      <c r="AL438" s="1"/>
    </row>
    <row r="439" spans="1:39" ht="12.75" customHeight="1" x14ac:dyDescent="0.25">
      <c r="A439" s="813"/>
      <c r="B439" s="817" t="s">
        <v>2058</v>
      </c>
      <c r="C439" s="818"/>
      <c r="D439" s="818"/>
      <c r="E439" s="818"/>
      <c r="F439" s="818"/>
      <c r="G439" s="829"/>
      <c r="I439" s="859"/>
      <c r="J439" s="730" t="s">
        <v>1025</v>
      </c>
      <c r="K439" s="681"/>
      <c r="L439" s="681"/>
      <c r="M439" s="681"/>
      <c r="N439" s="681"/>
      <c r="O439" s="682"/>
      <c r="Q439" s="853"/>
      <c r="R439" s="681" t="s">
        <v>1684</v>
      </c>
      <c r="S439" s="681"/>
      <c r="T439" s="681"/>
      <c r="U439" s="681"/>
      <c r="V439" s="681"/>
      <c r="W439" s="682"/>
      <c r="Y439" s="853"/>
      <c r="Z439" s="871" t="s">
        <v>1685</v>
      </c>
      <c r="AA439" s="871"/>
      <c r="AB439" s="871"/>
      <c r="AC439" s="871"/>
      <c r="AD439" s="871"/>
      <c r="AE439" s="1045"/>
      <c r="AI439" s="1"/>
      <c r="AJ439" s="1"/>
      <c r="AK439" s="1"/>
      <c r="AL439" s="1"/>
    </row>
    <row r="440" spans="1:39" ht="12.75" customHeight="1" x14ac:dyDescent="0.25">
      <c r="A440" s="813"/>
      <c r="B440" s="830"/>
      <c r="C440" s="831"/>
      <c r="D440" s="831"/>
      <c r="E440" s="831"/>
      <c r="F440" s="831"/>
      <c r="G440" s="832"/>
      <c r="I440" s="859"/>
      <c r="J440" s="1370"/>
      <c r="K440" s="895"/>
      <c r="L440" s="895"/>
      <c r="M440" s="895"/>
      <c r="N440" s="895"/>
      <c r="O440" s="1052"/>
      <c r="Q440" s="853"/>
      <c r="R440" s="895"/>
      <c r="S440" s="895"/>
      <c r="T440" s="895"/>
      <c r="U440" s="895"/>
      <c r="V440" s="895"/>
      <c r="W440" s="1052"/>
      <c r="Y440" s="853"/>
      <c r="Z440" s="1046"/>
      <c r="AA440" s="1046"/>
      <c r="AB440" s="1046"/>
      <c r="AC440" s="1046"/>
      <c r="AD440" s="1046"/>
      <c r="AE440" s="1047"/>
      <c r="AI440" s="1"/>
      <c r="AJ440" s="1"/>
      <c r="AK440" s="1"/>
      <c r="AL440" s="1"/>
    </row>
    <row r="441" spans="1:39" ht="134.25" customHeight="1" x14ac:dyDescent="0.25">
      <c r="A441" s="813"/>
      <c r="B441" s="830"/>
      <c r="C441" s="831"/>
      <c r="D441" s="831"/>
      <c r="E441" s="831"/>
      <c r="F441" s="831"/>
      <c r="G441" s="832"/>
      <c r="I441" s="859"/>
      <c r="J441" s="1370"/>
      <c r="K441" s="895"/>
      <c r="L441" s="895"/>
      <c r="M441" s="895"/>
      <c r="N441" s="895"/>
      <c r="O441" s="1052"/>
      <c r="Q441" s="853"/>
      <c r="R441" s="895"/>
      <c r="S441" s="895"/>
      <c r="T441" s="895"/>
      <c r="U441" s="895"/>
      <c r="V441" s="895"/>
      <c r="W441" s="1052"/>
      <c r="Y441" s="853"/>
      <c r="Z441" s="1046"/>
      <c r="AA441" s="1046"/>
      <c r="AB441" s="1046"/>
      <c r="AC441" s="1046"/>
      <c r="AD441" s="1046"/>
      <c r="AE441" s="1047"/>
      <c r="AI441" s="1"/>
      <c r="AJ441" s="1"/>
      <c r="AK441" s="1"/>
      <c r="AL441" s="1"/>
    </row>
    <row r="442" spans="1:39" ht="23.65" customHeight="1" thickBot="1" x14ac:dyDescent="0.3">
      <c r="A442" s="814"/>
      <c r="B442" s="833"/>
      <c r="C442" s="834"/>
      <c r="D442" s="834"/>
      <c r="E442" s="834"/>
      <c r="F442" s="834"/>
      <c r="G442" s="835"/>
      <c r="I442" s="860"/>
      <c r="J442" s="827"/>
      <c r="K442" s="684"/>
      <c r="L442" s="684"/>
      <c r="M442" s="684"/>
      <c r="N442" s="684"/>
      <c r="O442" s="685"/>
      <c r="Q442" s="854"/>
      <c r="R442" s="684"/>
      <c r="S442" s="684"/>
      <c r="T442" s="684"/>
      <c r="U442" s="684"/>
      <c r="V442" s="684"/>
      <c r="W442" s="685"/>
      <c r="Y442" s="854"/>
      <c r="Z442" s="1048"/>
      <c r="AA442" s="1048"/>
      <c r="AB442" s="1048"/>
      <c r="AC442" s="1048"/>
      <c r="AD442" s="1048"/>
      <c r="AE442" s="1049"/>
      <c r="AI442" s="1"/>
      <c r="AJ442" s="1"/>
      <c r="AK442" s="1"/>
      <c r="AL442" s="1"/>
    </row>
    <row r="443" spans="1:39" ht="16.350000000000001" customHeight="1" thickBot="1" x14ac:dyDescent="0.3">
      <c r="A443" s="8"/>
      <c r="B443" s="104"/>
      <c r="C443" s="104"/>
      <c r="D443" s="104"/>
      <c r="E443" s="104"/>
      <c r="F443" s="104"/>
      <c r="G443" s="104"/>
      <c r="I443" s="8"/>
      <c r="J443" s="29"/>
      <c r="K443" s="29"/>
      <c r="L443" s="29"/>
      <c r="M443" s="29"/>
      <c r="N443" s="29"/>
      <c r="O443" s="29"/>
      <c r="Q443" s="8"/>
      <c r="R443" s="29"/>
      <c r="S443" s="29"/>
      <c r="T443" s="29"/>
      <c r="U443" s="29"/>
      <c r="V443" s="29"/>
      <c r="W443" s="29"/>
      <c r="Y443" s="31"/>
      <c r="Z443" s="105"/>
      <c r="AA443" s="105"/>
      <c r="AB443" s="105"/>
      <c r="AC443" s="105"/>
      <c r="AD443" s="105"/>
      <c r="AE443" s="105"/>
      <c r="AG443" s="189"/>
      <c r="AH443" s="105"/>
      <c r="AI443" s="105"/>
      <c r="AJ443" s="105"/>
      <c r="AK443" s="105"/>
      <c r="AL443" s="105"/>
      <c r="AM443" s="105"/>
    </row>
    <row r="444" spans="1:39" ht="23.65" customHeight="1" x14ac:dyDescent="0.25">
      <c r="A444" s="858" t="s">
        <v>143</v>
      </c>
      <c r="B444" s="644" t="s">
        <v>0</v>
      </c>
      <c r="C444" s="645"/>
      <c r="D444" s="644" t="s">
        <v>1</v>
      </c>
      <c r="E444" s="828"/>
      <c r="F444" s="816" t="s">
        <v>1</v>
      </c>
      <c r="G444" s="826"/>
      <c r="I444" s="858" t="s">
        <v>137</v>
      </c>
      <c r="J444" s="644" t="s">
        <v>138</v>
      </c>
      <c r="K444" s="645"/>
      <c r="L444" s="644" t="s">
        <v>1</v>
      </c>
      <c r="M444" s="828"/>
      <c r="N444" s="816" t="s">
        <v>1</v>
      </c>
      <c r="O444" s="826"/>
      <c r="Q444" s="858" t="s">
        <v>810</v>
      </c>
      <c r="R444" s="644" t="s">
        <v>0</v>
      </c>
      <c r="S444" s="645"/>
      <c r="T444" s="644" t="s">
        <v>1</v>
      </c>
      <c r="U444" s="828"/>
      <c r="V444" s="816" t="s">
        <v>1</v>
      </c>
      <c r="W444" s="826"/>
      <c r="Y444" s="858" t="s">
        <v>150</v>
      </c>
      <c r="Z444" s="644" t="s">
        <v>138</v>
      </c>
      <c r="AA444" s="645"/>
      <c r="AB444" s="644" t="s">
        <v>1</v>
      </c>
      <c r="AC444" s="828"/>
      <c r="AD444" s="816" t="s">
        <v>1</v>
      </c>
      <c r="AE444" s="826"/>
      <c r="AI444" s="1"/>
      <c r="AJ444" s="1"/>
      <c r="AK444" s="1"/>
      <c r="AL444" s="1"/>
    </row>
    <row r="445" spans="1:39" ht="20.25" customHeight="1" x14ac:dyDescent="0.25">
      <c r="A445" s="859"/>
      <c r="B445" s="529" t="s">
        <v>144</v>
      </c>
      <c r="C445" s="530"/>
      <c r="D445" s="770">
        <v>138000</v>
      </c>
      <c r="E445" s="771"/>
      <c r="F445" s="744">
        <f>D445*(1-'SZORZÓ+FELTÉTELEK'!$A$1)</f>
        <v>138000</v>
      </c>
      <c r="G445" s="745"/>
      <c r="I445" s="859"/>
      <c r="J445" s="529" t="s">
        <v>139</v>
      </c>
      <c r="K445" s="530"/>
      <c r="L445" s="770">
        <v>97000</v>
      </c>
      <c r="M445" s="771"/>
      <c r="N445" s="744">
        <f>L445*(1-'SZORZÓ+FELTÉTELEK'!$A$1)</f>
        <v>97000</v>
      </c>
      <c r="O445" s="745"/>
      <c r="Q445" s="859"/>
      <c r="R445" s="529" t="s">
        <v>144</v>
      </c>
      <c r="S445" s="530"/>
      <c r="T445" s="770">
        <v>55000</v>
      </c>
      <c r="U445" s="771"/>
      <c r="V445" s="744">
        <f>T445*(1-'SZORZÓ+FELTÉTELEK'!$A$1)</f>
        <v>55000</v>
      </c>
      <c r="W445" s="745"/>
      <c r="Y445" s="859"/>
      <c r="Z445" s="529" t="s">
        <v>139</v>
      </c>
      <c r="AA445" s="530"/>
      <c r="AB445" s="770">
        <v>128000</v>
      </c>
      <c r="AC445" s="771"/>
      <c r="AD445" s="744">
        <f>AB445*(1-'SZORZÓ+FELTÉTELEK'!$A$1)</f>
        <v>128000</v>
      </c>
      <c r="AE445" s="745"/>
      <c r="AI445" s="1"/>
      <c r="AJ445" s="1"/>
      <c r="AK445" s="1"/>
      <c r="AL445" s="1"/>
    </row>
    <row r="446" spans="1:39" ht="20.25" customHeight="1" x14ac:dyDescent="0.25">
      <c r="A446" s="859"/>
      <c r="B446" s="1036"/>
      <c r="C446" s="1037"/>
      <c r="D446" s="1037"/>
      <c r="E446" s="1037"/>
      <c r="F446" s="1037"/>
      <c r="G446" s="1038"/>
      <c r="I446" s="859"/>
      <c r="J446" s="529" t="s">
        <v>140</v>
      </c>
      <c r="K446" s="530"/>
      <c r="L446" s="770">
        <v>105000</v>
      </c>
      <c r="M446" s="771"/>
      <c r="N446" s="744">
        <f>L446*(1-'SZORZÓ+FELTÉTELEK'!$A$1)</f>
        <v>105000</v>
      </c>
      <c r="O446" s="745"/>
      <c r="Q446" s="859"/>
      <c r="R446" s="799"/>
      <c r="S446" s="781"/>
      <c r="T446" s="781"/>
      <c r="U446" s="781"/>
      <c r="V446" s="781"/>
      <c r="W446" s="800"/>
      <c r="Y446" s="859"/>
      <c r="Z446" s="529" t="s">
        <v>140</v>
      </c>
      <c r="AA446" s="530"/>
      <c r="AB446" s="770">
        <v>135000</v>
      </c>
      <c r="AC446" s="771"/>
      <c r="AD446" s="744">
        <f>AB446*(1-'SZORZÓ+FELTÉTELEK'!$A$1)</f>
        <v>135000</v>
      </c>
      <c r="AE446" s="745"/>
      <c r="AI446" s="1"/>
      <c r="AJ446" s="1"/>
      <c r="AK446" s="1"/>
      <c r="AL446" s="1"/>
    </row>
    <row r="447" spans="1:39" ht="20.25" customHeight="1" x14ac:dyDescent="0.25">
      <c r="A447" s="859"/>
      <c r="B447" s="1039"/>
      <c r="C447" s="1040"/>
      <c r="D447" s="1040"/>
      <c r="E447" s="1040"/>
      <c r="F447" s="1040"/>
      <c r="G447" s="1041"/>
      <c r="I447" s="859"/>
      <c r="J447" s="799"/>
      <c r="K447" s="781"/>
      <c r="L447" s="781"/>
      <c r="M447" s="781"/>
      <c r="N447" s="781"/>
      <c r="O447" s="800"/>
      <c r="Q447" s="859"/>
      <c r="R447" s="801"/>
      <c r="S447" s="802"/>
      <c r="T447" s="802"/>
      <c r="U447" s="802"/>
      <c r="V447" s="802"/>
      <c r="W447" s="803"/>
      <c r="Y447" s="859"/>
      <c r="Z447" s="1036"/>
      <c r="AA447" s="1037"/>
      <c r="AB447" s="1037"/>
      <c r="AC447" s="1037"/>
      <c r="AD447" s="1037"/>
      <c r="AE447" s="1038"/>
      <c r="AI447" s="1"/>
      <c r="AJ447" s="1"/>
      <c r="AK447" s="1"/>
      <c r="AL447" s="1"/>
    </row>
    <row r="448" spans="1:39" ht="20.25" customHeight="1" x14ac:dyDescent="0.25">
      <c r="A448" s="859"/>
      <c r="B448" s="1039"/>
      <c r="C448" s="1040"/>
      <c r="D448" s="1040"/>
      <c r="E448" s="1040"/>
      <c r="F448" s="1040"/>
      <c r="G448" s="1041"/>
      <c r="I448" s="859"/>
      <c r="J448" s="801"/>
      <c r="K448" s="802"/>
      <c r="L448" s="802"/>
      <c r="M448" s="802"/>
      <c r="N448" s="802"/>
      <c r="O448" s="803"/>
      <c r="Q448" s="859"/>
      <c r="R448" s="801"/>
      <c r="S448" s="802"/>
      <c r="T448" s="802"/>
      <c r="U448" s="802"/>
      <c r="V448" s="802"/>
      <c r="W448" s="803"/>
      <c r="Y448" s="859"/>
      <c r="Z448" s="1039"/>
      <c r="AA448" s="1040"/>
      <c r="AB448" s="1040"/>
      <c r="AC448" s="1040"/>
      <c r="AD448" s="1040"/>
      <c r="AE448" s="1041"/>
      <c r="AI448" s="1"/>
      <c r="AJ448" s="1"/>
      <c r="AK448" s="1"/>
      <c r="AL448" s="1"/>
    </row>
    <row r="449" spans="1:39" ht="20.25" customHeight="1" x14ac:dyDescent="0.25">
      <c r="A449" s="859"/>
      <c r="B449" s="1039"/>
      <c r="C449" s="1040"/>
      <c r="D449" s="1040"/>
      <c r="E449" s="1040"/>
      <c r="F449" s="1040"/>
      <c r="G449" s="1041"/>
      <c r="I449" s="859"/>
      <c r="J449" s="801"/>
      <c r="K449" s="802"/>
      <c r="L449" s="802"/>
      <c r="M449" s="802"/>
      <c r="N449" s="802"/>
      <c r="O449" s="803"/>
      <c r="Q449" s="859"/>
      <c r="R449" s="801"/>
      <c r="S449" s="802"/>
      <c r="T449" s="802"/>
      <c r="U449" s="802"/>
      <c r="V449" s="802"/>
      <c r="W449" s="803"/>
      <c r="Y449" s="859"/>
      <c r="Z449" s="1039"/>
      <c r="AA449" s="1040"/>
      <c r="AB449" s="1040"/>
      <c r="AC449" s="1040"/>
      <c r="AD449" s="1040"/>
      <c r="AE449" s="1041"/>
      <c r="AI449" s="1"/>
      <c r="AJ449" s="1"/>
      <c r="AK449" s="1"/>
      <c r="AL449" s="1"/>
    </row>
    <row r="450" spans="1:39" ht="20.25" customHeight="1" x14ac:dyDescent="0.25">
      <c r="A450" s="859"/>
      <c r="B450" s="1042"/>
      <c r="C450" s="1043"/>
      <c r="D450" s="1043"/>
      <c r="E450" s="1043"/>
      <c r="F450" s="1043"/>
      <c r="G450" s="1044"/>
      <c r="I450" s="859"/>
      <c r="J450" s="735"/>
      <c r="K450" s="736"/>
      <c r="L450" s="736"/>
      <c r="M450" s="736"/>
      <c r="N450" s="736"/>
      <c r="O450" s="737"/>
      <c r="Q450" s="859"/>
      <c r="R450" s="735"/>
      <c r="S450" s="736"/>
      <c r="T450" s="736"/>
      <c r="U450" s="736"/>
      <c r="V450" s="736"/>
      <c r="W450" s="737"/>
      <c r="Y450" s="859"/>
      <c r="Z450" s="1042"/>
      <c r="AA450" s="1043"/>
      <c r="AB450" s="1043"/>
      <c r="AC450" s="1043"/>
      <c r="AD450" s="1043"/>
      <c r="AE450" s="1044"/>
      <c r="AI450" s="1"/>
      <c r="AJ450" s="1"/>
      <c r="AK450" s="1"/>
      <c r="AL450" s="1"/>
    </row>
    <row r="451" spans="1:39" ht="12.75" customHeight="1" x14ac:dyDescent="0.25">
      <c r="A451" s="859"/>
      <c r="B451" s="88" t="s">
        <v>2</v>
      </c>
      <c r="C451" s="89" t="s">
        <v>145</v>
      </c>
      <c r="D451" s="654"/>
      <c r="E451" s="655"/>
      <c r="F451" s="88" t="s">
        <v>3</v>
      </c>
      <c r="G451" s="73" t="s">
        <v>4</v>
      </c>
      <c r="I451" s="859"/>
      <c r="J451" s="88" t="s">
        <v>2</v>
      </c>
      <c r="K451" s="89" t="s">
        <v>99</v>
      </c>
      <c r="L451" s="654"/>
      <c r="M451" s="655"/>
      <c r="N451" s="88" t="s">
        <v>3</v>
      </c>
      <c r="O451" s="73" t="s">
        <v>4</v>
      </c>
      <c r="Q451" s="859"/>
      <c r="R451" s="88" t="s">
        <v>2</v>
      </c>
      <c r="S451" s="89" t="s">
        <v>148</v>
      </c>
      <c r="T451" s="654"/>
      <c r="U451" s="655"/>
      <c r="V451" s="88" t="s">
        <v>3</v>
      </c>
      <c r="W451" s="73" t="s">
        <v>100</v>
      </c>
      <c r="Y451" s="859"/>
      <c r="Z451" s="88" t="s">
        <v>2</v>
      </c>
      <c r="AA451" s="89" t="s">
        <v>151</v>
      </c>
      <c r="AB451" s="654"/>
      <c r="AC451" s="655"/>
      <c r="AD451" s="88" t="s">
        <v>3</v>
      </c>
      <c r="AE451" s="73" t="s">
        <v>4</v>
      </c>
      <c r="AI451" s="1"/>
      <c r="AJ451" s="1"/>
      <c r="AK451" s="1"/>
      <c r="AL451" s="1"/>
    </row>
    <row r="452" spans="1:39" ht="12.75" customHeight="1" x14ac:dyDescent="0.25">
      <c r="A452" s="859"/>
      <c r="B452" s="88" t="s">
        <v>5</v>
      </c>
      <c r="C452" s="89" t="s">
        <v>23</v>
      </c>
      <c r="D452" s="656"/>
      <c r="E452" s="657"/>
      <c r="F452" s="88" t="s">
        <v>6</v>
      </c>
      <c r="G452" s="71" t="s">
        <v>146</v>
      </c>
      <c r="I452" s="859"/>
      <c r="J452" s="88" t="s">
        <v>5</v>
      </c>
      <c r="K452" s="89" t="s">
        <v>23</v>
      </c>
      <c r="L452" s="656"/>
      <c r="M452" s="657"/>
      <c r="N452" s="88" t="s">
        <v>6</v>
      </c>
      <c r="O452" s="71" t="s">
        <v>141</v>
      </c>
      <c r="Q452" s="859"/>
      <c r="R452" s="88" t="s">
        <v>5</v>
      </c>
      <c r="S452" s="89" t="s">
        <v>36</v>
      </c>
      <c r="T452" s="656"/>
      <c r="U452" s="657"/>
      <c r="V452" s="88" t="s">
        <v>6</v>
      </c>
      <c r="W452" s="71" t="s">
        <v>809</v>
      </c>
      <c r="Y452" s="859"/>
      <c r="Z452" s="88" t="s">
        <v>5</v>
      </c>
      <c r="AA452" s="89" t="s">
        <v>619</v>
      </c>
      <c r="AB452" s="656"/>
      <c r="AC452" s="657"/>
      <c r="AD452" s="88" t="s">
        <v>6</v>
      </c>
      <c r="AE452" s="71" t="s">
        <v>130</v>
      </c>
      <c r="AI452" s="1"/>
      <c r="AJ452" s="1"/>
      <c r="AK452" s="1"/>
      <c r="AL452" s="1"/>
    </row>
    <row r="453" spans="1:39" ht="12.75" customHeight="1" x14ac:dyDescent="0.2">
      <c r="A453" s="859"/>
      <c r="B453" s="88" t="s">
        <v>7</v>
      </c>
      <c r="C453" s="89" t="s">
        <v>133</v>
      </c>
      <c r="D453" s="656"/>
      <c r="E453" s="657"/>
      <c r="F453" s="90" t="s">
        <v>8</v>
      </c>
      <c r="G453" s="72" t="s">
        <v>147</v>
      </c>
      <c r="I453" s="859"/>
      <c r="J453" s="88" t="s">
        <v>7</v>
      </c>
      <c r="K453" s="89" t="s">
        <v>69</v>
      </c>
      <c r="L453" s="656"/>
      <c r="M453" s="657"/>
      <c r="N453" s="90" t="s">
        <v>8</v>
      </c>
      <c r="O453" s="72" t="s">
        <v>142</v>
      </c>
      <c r="Q453" s="859"/>
      <c r="R453" s="88" t="s">
        <v>7</v>
      </c>
      <c r="S453" s="89" t="s">
        <v>149</v>
      </c>
      <c r="T453" s="656"/>
      <c r="U453" s="657"/>
      <c r="V453" s="90" t="s">
        <v>8</v>
      </c>
      <c r="W453" s="209" t="s">
        <v>147</v>
      </c>
      <c r="Y453" s="859"/>
      <c r="Z453" s="88" t="s">
        <v>7</v>
      </c>
      <c r="AA453" s="89" t="s">
        <v>13</v>
      </c>
      <c r="AB453" s="656"/>
      <c r="AC453" s="657"/>
      <c r="AD453" s="90" t="s">
        <v>8</v>
      </c>
      <c r="AE453" s="72" t="s">
        <v>147</v>
      </c>
      <c r="AI453" s="1"/>
      <c r="AJ453" s="1"/>
      <c r="AK453" s="1"/>
      <c r="AL453" s="1"/>
    </row>
    <row r="454" spans="1:39" ht="12.75" customHeight="1" x14ac:dyDescent="0.25">
      <c r="A454" s="859"/>
      <c r="B454" s="88" t="s">
        <v>9</v>
      </c>
      <c r="C454" s="89" t="s">
        <v>16</v>
      </c>
      <c r="D454" s="656"/>
      <c r="E454" s="657"/>
      <c r="F454" s="90" t="s">
        <v>10</v>
      </c>
      <c r="G454" s="72" t="s">
        <v>32</v>
      </c>
      <c r="I454" s="859"/>
      <c r="J454" s="88" t="s">
        <v>9</v>
      </c>
      <c r="K454" s="89" t="s">
        <v>16</v>
      </c>
      <c r="L454" s="656"/>
      <c r="M454" s="657"/>
      <c r="N454" s="90" t="s">
        <v>10</v>
      </c>
      <c r="O454" s="72" t="s">
        <v>32</v>
      </c>
      <c r="Q454" s="859"/>
      <c r="R454" s="88" t="s">
        <v>9</v>
      </c>
      <c r="S454" s="89" t="s">
        <v>91</v>
      </c>
      <c r="T454" s="656"/>
      <c r="U454" s="657"/>
      <c r="V454" s="90" t="s">
        <v>10</v>
      </c>
      <c r="W454" s="72" t="s">
        <v>32</v>
      </c>
      <c r="Y454" s="859"/>
      <c r="Z454" s="88" t="s">
        <v>9</v>
      </c>
      <c r="AA454" s="89" t="s">
        <v>16</v>
      </c>
      <c r="AB454" s="656"/>
      <c r="AC454" s="657"/>
      <c r="AD454" s="90" t="s">
        <v>10</v>
      </c>
      <c r="AE454" s="72" t="s">
        <v>32</v>
      </c>
      <c r="AI454" s="1"/>
      <c r="AJ454" s="1"/>
      <c r="AK454" s="1"/>
      <c r="AL454" s="1"/>
    </row>
    <row r="455" spans="1:39" ht="12.75" customHeight="1" x14ac:dyDescent="0.25">
      <c r="A455" s="859"/>
      <c r="B455" s="92" t="s">
        <v>11</v>
      </c>
      <c r="C455" s="294" t="s">
        <v>1839</v>
      </c>
      <c r="D455" s="193"/>
      <c r="E455" s="193"/>
      <c r="F455" s="295"/>
      <c r="G455" s="301"/>
      <c r="I455" s="859"/>
      <c r="J455" s="92" t="s">
        <v>11</v>
      </c>
      <c r="K455" s="294" t="s">
        <v>26</v>
      </c>
      <c r="L455" s="193"/>
      <c r="M455" s="193"/>
      <c r="N455" s="295"/>
      <c r="O455" s="301"/>
      <c r="Q455" s="859"/>
      <c r="R455" s="302"/>
      <c r="S455" s="298"/>
      <c r="T455" s="298"/>
      <c r="U455" s="298"/>
      <c r="V455" s="298"/>
      <c r="W455" s="299"/>
      <c r="Y455" s="859"/>
      <c r="Z455" s="88" t="s">
        <v>11</v>
      </c>
      <c r="AA455" s="89" t="s">
        <v>16</v>
      </c>
      <c r="AB455" s="658"/>
      <c r="AC455" s="659"/>
      <c r="AD455" s="836"/>
      <c r="AE455" s="837"/>
      <c r="AI455" s="1"/>
      <c r="AJ455" s="1"/>
      <c r="AK455" s="1"/>
      <c r="AL455" s="1"/>
    </row>
    <row r="456" spans="1:39" ht="134.25" customHeight="1" x14ac:dyDescent="0.25">
      <c r="A456" s="859"/>
      <c r="B456" s="730" t="s">
        <v>1966</v>
      </c>
      <c r="C456" s="681"/>
      <c r="D456" s="681"/>
      <c r="E456" s="681"/>
      <c r="F456" s="681"/>
      <c r="G456" s="682"/>
      <c r="I456" s="859"/>
      <c r="J456" s="699" t="s">
        <v>1967</v>
      </c>
      <c r="K456" s="700"/>
      <c r="L456" s="700"/>
      <c r="M456" s="700"/>
      <c r="N456" s="700"/>
      <c r="O456" s="701"/>
      <c r="Q456" s="859"/>
      <c r="R456" s="730" t="s">
        <v>808</v>
      </c>
      <c r="S456" s="681"/>
      <c r="T456" s="681"/>
      <c r="U456" s="681"/>
      <c r="V456" s="681"/>
      <c r="W456" s="682"/>
      <c r="Y456" s="859"/>
      <c r="Z456" s="699" t="s">
        <v>1219</v>
      </c>
      <c r="AA456" s="700"/>
      <c r="AB456" s="700"/>
      <c r="AC456" s="700"/>
      <c r="AD456" s="700"/>
      <c r="AE456" s="701"/>
      <c r="AI456" s="1"/>
      <c r="AJ456" s="1"/>
      <c r="AK456" s="1"/>
      <c r="AL456" s="1"/>
    </row>
    <row r="457" spans="1:39" ht="23.65" customHeight="1" thickBot="1" x14ac:dyDescent="0.3">
      <c r="A457" s="860"/>
      <c r="B457" s="827"/>
      <c r="C457" s="684"/>
      <c r="D457" s="684"/>
      <c r="E457" s="684"/>
      <c r="F457" s="684"/>
      <c r="G457" s="685"/>
      <c r="I457" s="860"/>
      <c r="J457" s="702"/>
      <c r="K457" s="703"/>
      <c r="L457" s="703"/>
      <c r="M457" s="703"/>
      <c r="N457" s="703"/>
      <c r="O457" s="704"/>
      <c r="Q457" s="860"/>
      <c r="R457" s="827"/>
      <c r="S457" s="684"/>
      <c r="T457" s="684"/>
      <c r="U457" s="684"/>
      <c r="V457" s="684"/>
      <c r="W457" s="685"/>
      <c r="Y457" s="860"/>
      <c r="Z457" s="702"/>
      <c r="AA457" s="703"/>
      <c r="AB457" s="703"/>
      <c r="AC457" s="703"/>
      <c r="AD457" s="703"/>
      <c r="AE457" s="704"/>
      <c r="AI457" s="1"/>
      <c r="AJ457" s="1"/>
      <c r="AK457" s="1"/>
      <c r="AL457" s="1"/>
    </row>
    <row r="458" spans="1:39" ht="16.149999999999999" customHeight="1" thickBot="1" x14ac:dyDescent="0.3">
      <c r="A458" s="8"/>
      <c r="B458" s="104"/>
      <c r="C458" s="104"/>
      <c r="D458" s="104"/>
      <c r="E458" s="104"/>
      <c r="F458" s="104"/>
      <c r="G458" s="104"/>
      <c r="I458" s="8"/>
      <c r="J458" s="29"/>
      <c r="K458" s="29"/>
      <c r="L458" s="29"/>
      <c r="M458" s="29"/>
      <c r="N458" s="29"/>
      <c r="O458" s="29"/>
      <c r="Q458" s="8"/>
      <c r="R458" s="29"/>
      <c r="S458" s="29"/>
      <c r="T458" s="29"/>
      <c r="U458" s="29"/>
      <c r="V458" s="29"/>
      <c r="W458" s="29"/>
      <c r="Y458" s="31"/>
      <c r="Z458" s="105"/>
      <c r="AA458" s="105"/>
      <c r="AB458" s="105"/>
      <c r="AC458" s="105"/>
      <c r="AD458" s="105"/>
      <c r="AE458" s="105"/>
      <c r="AG458" s="189"/>
      <c r="AH458" s="105"/>
      <c r="AI458" s="105"/>
      <c r="AJ458" s="105"/>
      <c r="AK458" s="105"/>
      <c r="AL458" s="105"/>
      <c r="AM458" s="105"/>
    </row>
    <row r="459" spans="1:39" ht="23.65" customHeight="1" thickTop="1" x14ac:dyDescent="0.25">
      <c r="A459" s="861" t="s">
        <v>1826</v>
      </c>
      <c r="B459" s="644" t="s">
        <v>0</v>
      </c>
      <c r="C459" s="645"/>
      <c r="D459" s="815" t="s">
        <v>42</v>
      </c>
      <c r="E459" s="816"/>
      <c r="F459" s="816" t="s">
        <v>42</v>
      </c>
      <c r="G459" s="826"/>
      <c r="I459" s="861" t="s">
        <v>1827</v>
      </c>
      <c r="J459" s="644" t="s">
        <v>0</v>
      </c>
      <c r="K459" s="645"/>
      <c r="L459" s="815" t="s">
        <v>42</v>
      </c>
      <c r="M459" s="816"/>
      <c r="N459" s="816" t="s">
        <v>42</v>
      </c>
      <c r="O459" s="826"/>
      <c r="Q459" s="858" t="s">
        <v>1828</v>
      </c>
      <c r="R459" s="644" t="s">
        <v>0</v>
      </c>
      <c r="S459" s="645"/>
      <c r="T459" s="815" t="s">
        <v>42</v>
      </c>
      <c r="U459" s="816"/>
      <c r="V459" s="816" t="s">
        <v>42</v>
      </c>
      <c r="W459" s="826"/>
      <c r="Y459" s="1029" t="s">
        <v>1829</v>
      </c>
      <c r="Z459" s="721" t="s">
        <v>0</v>
      </c>
      <c r="AA459" s="722"/>
      <c r="AB459" s="686" t="s">
        <v>42</v>
      </c>
      <c r="AC459" s="687"/>
      <c r="AD459" s="687" t="s">
        <v>42</v>
      </c>
      <c r="AE459" s="876"/>
      <c r="AI459" s="1"/>
      <c r="AJ459" s="1"/>
      <c r="AK459" s="1"/>
      <c r="AL459" s="1"/>
    </row>
    <row r="460" spans="1:39" ht="20.25" customHeight="1" x14ac:dyDescent="0.25">
      <c r="A460" s="862"/>
      <c r="B460" s="529" t="s">
        <v>94</v>
      </c>
      <c r="C460" s="530"/>
      <c r="D460" s="727">
        <f>D461-1800</f>
        <v>81400</v>
      </c>
      <c r="E460" s="630"/>
      <c r="F460" s="630">
        <f>D460*(1-'SZORZÓ+FELTÉTELEK'!$A$1)</f>
        <v>81400</v>
      </c>
      <c r="G460" s="647"/>
      <c r="I460" s="862"/>
      <c r="J460" s="529" t="s">
        <v>94</v>
      </c>
      <c r="K460" s="530"/>
      <c r="L460" s="727">
        <f>L461-1800</f>
        <v>83600</v>
      </c>
      <c r="M460" s="630"/>
      <c r="N460" s="630">
        <f>L460*(1-'SZORZÓ+FELTÉTELEK'!$A$1)</f>
        <v>83600</v>
      </c>
      <c r="O460" s="647"/>
      <c r="Q460" s="859"/>
      <c r="R460" s="529" t="s">
        <v>94</v>
      </c>
      <c r="S460" s="530"/>
      <c r="T460" s="727">
        <f>T461-1800</f>
        <v>117700</v>
      </c>
      <c r="U460" s="630"/>
      <c r="V460" s="630">
        <f>T460*(1-'SZORZÓ+FELTÉTELEK'!$A$1)</f>
        <v>117700</v>
      </c>
      <c r="W460" s="647"/>
      <c r="Y460" s="1030"/>
      <c r="Z460" s="529" t="s">
        <v>1110</v>
      </c>
      <c r="AA460" s="530"/>
      <c r="AB460" s="727">
        <v>144200</v>
      </c>
      <c r="AC460" s="630"/>
      <c r="AD460" s="630">
        <f>AB460*(1-'SZORZÓ+FELTÉTELEK'!$A$1)</f>
        <v>144200</v>
      </c>
      <c r="AE460" s="844"/>
      <c r="AI460" s="1"/>
      <c r="AJ460" s="1"/>
      <c r="AK460" s="1"/>
      <c r="AL460" s="1"/>
    </row>
    <row r="461" spans="1:39" ht="20.25" customHeight="1" x14ac:dyDescent="0.25">
      <c r="A461" s="862"/>
      <c r="B461" s="529" t="s">
        <v>1110</v>
      </c>
      <c r="C461" s="530"/>
      <c r="D461" s="727">
        <v>83200</v>
      </c>
      <c r="E461" s="630"/>
      <c r="F461" s="630">
        <f>D461*(1-'SZORZÓ+FELTÉTELEK'!$A$1)</f>
        <v>83200</v>
      </c>
      <c r="G461" s="647"/>
      <c r="I461" s="862"/>
      <c r="J461" s="529" t="s">
        <v>1110</v>
      </c>
      <c r="K461" s="530"/>
      <c r="L461" s="727">
        <v>85400</v>
      </c>
      <c r="M461" s="630"/>
      <c r="N461" s="630">
        <f>L461*(1-'SZORZÓ+FELTÉTELEK'!$A$1)</f>
        <v>85400</v>
      </c>
      <c r="O461" s="647"/>
      <c r="Q461" s="859"/>
      <c r="R461" s="810" t="s">
        <v>1110</v>
      </c>
      <c r="S461" s="811"/>
      <c r="T461" s="727">
        <v>119500</v>
      </c>
      <c r="U461" s="630"/>
      <c r="V461" s="630">
        <f>T461*(1-'SZORZÓ+FELTÉTELEK'!$A$1)</f>
        <v>119500</v>
      </c>
      <c r="W461" s="647"/>
      <c r="Y461" s="1030"/>
      <c r="Z461" s="810" t="s">
        <v>1429</v>
      </c>
      <c r="AA461" s="811"/>
      <c r="AB461" s="727">
        <f>AB460+800</f>
        <v>145000</v>
      </c>
      <c r="AC461" s="630"/>
      <c r="AD461" s="630">
        <f>AB461*(1-'SZORZÓ+FELTÉTELEK'!$A$1)</f>
        <v>145000</v>
      </c>
      <c r="AE461" s="844"/>
      <c r="AI461" s="1"/>
      <c r="AJ461" s="1"/>
      <c r="AK461" s="1"/>
      <c r="AL461" s="1"/>
    </row>
    <row r="462" spans="1:39" ht="20.25" customHeight="1" x14ac:dyDescent="0.25">
      <c r="A462" s="862"/>
      <c r="B462" s="810" t="s">
        <v>1429</v>
      </c>
      <c r="C462" s="811"/>
      <c r="D462" s="727">
        <f>D461+800</f>
        <v>84000</v>
      </c>
      <c r="E462" s="630"/>
      <c r="F462" s="630">
        <f>D462*(1-'SZORZÓ+FELTÉTELEK'!$A$1)</f>
        <v>84000</v>
      </c>
      <c r="G462" s="647"/>
      <c r="I462" s="862"/>
      <c r="J462" s="810" t="s">
        <v>1429</v>
      </c>
      <c r="K462" s="811"/>
      <c r="L462" s="727">
        <f>L461+800</f>
        <v>86200</v>
      </c>
      <c r="M462" s="630"/>
      <c r="N462" s="630">
        <f>L462*(1-'SZORZÓ+FELTÉTELEK'!$A$1)</f>
        <v>86200</v>
      </c>
      <c r="O462" s="647"/>
      <c r="Q462" s="859"/>
      <c r="R462" s="810" t="s">
        <v>1429</v>
      </c>
      <c r="S462" s="811"/>
      <c r="T462" s="727">
        <f>T461+800</f>
        <v>120300</v>
      </c>
      <c r="U462" s="630"/>
      <c r="V462" s="630">
        <f>T462*(1-'SZORZÓ+FELTÉTELEK'!$A$1)</f>
        <v>120300</v>
      </c>
      <c r="W462" s="647"/>
      <c r="Y462" s="1030"/>
      <c r="Z462" s="810" t="s">
        <v>1441</v>
      </c>
      <c r="AA462" s="811"/>
      <c r="AB462" s="727">
        <f>AB460+800</f>
        <v>145000</v>
      </c>
      <c r="AC462" s="630"/>
      <c r="AD462" s="630">
        <f>AB462*(1-'SZORZÓ+FELTÉTELEK'!$A$1)</f>
        <v>145000</v>
      </c>
      <c r="AE462" s="844"/>
      <c r="AI462" s="1"/>
      <c r="AJ462" s="1"/>
      <c r="AK462" s="1"/>
      <c r="AL462" s="1"/>
    </row>
    <row r="463" spans="1:39" ht="20.25" customHeight="1" x14ac:dyDescent="0.25">
      <c r="A463" s="862"/>
      <c r="B463" s="810" t="s">
        <v>1441</v>
      </c>
      <c r="C463" s="811"/>
      <c r="D463" s="727">
        <f>D461+800</f>
        <v>84000</v>
      </c>
      <c r="E463" s="630"/>
      <c r="F463" s="630">
        <f>D463*(1-'SZORZÓ+FELTÉTELEK'!$A$1)</f>
        <v>84000</v>
      </c>
      <c r="G463" s="647"/>
      <c r="I463" s="862"/>
      <c r="J463" s="810" t="s">
        <v>1441</v>
      </c>
      <c r="K463" s="811"/>
      <c r="L463" s="727">
        <f>L461+800</f>
        <v>86200</v>
      </c>
      <c r="M463" s="630"/>
      <c r="N463" s="630">
        <f>L463*(1-'SZORZÓ+FELTÉTELEK'!$A$1)</f>
        <v>86200</v>
      </c>
      <c r="O463" s="647"/>
      <c r="Q463" s="859"/>
      <c r="R463" s="810" t="s">
        <v>1441</v>
      </c>
      <c r="S463" s="811"/>
      <c r="T463" s="727">
        <f>T461+800</f>
        <v>120300</v>
      </c>
      <c r="U463" s="630"/>
      <c r="V463" s="630">
        <f>T463*(1-'SZORZÓ+FELTÉTELEK'!$A$1)</f>
        <v>120300</v>
      </c>
      <c r="W463" s="647"/>
      <c r="Y463" s="1030"/>
      <c r="Z463" s="810" t="s">
        <v>1442</v>
      </c>
      <c r="AA463" s="811"/>
      <c r="AB463" s="727">
        <f>AB460+4300</f>
        <v>148500</v>
      </c>
      <c r="AC463" s="630"/>
      <c r="AD463" s="630">
        <f>AB463*(1-'SZORZÓ+FELTÉTELEK'!$A$1)</f>
        <v>148500</v>
      </c>
      <c r="AE463" s="844"/>
      <c r="AI463" s="1"/>
      <c r="AJ463" s="1"/>
      <c r="AK463" s="1"/>
      <c r="AL463" s="1"/>
    </row>
    <row r="464" spans="1:39" ht="20.25" customHeight="1" x14ac:dyDescent="0.25">
      <c r="A464" s="862"/>
      <c r="B464" s="810" t="s">
        <v>1442</v>
      </c>
      <c r="C464" s="811"/>
      <c r="D464" s="727">
        <f>D461+4300</f>
        <v>87500</v>
      </c>
      <c r="E464" s="630"/>
      <c r="F464" s="630">
        <f>D464*(1-'SZORZÓ+FELTÉTELEK'!$A$1)</f>
        <v>87500</v>
      </c>
      <c r="G464" s="647"/>
      <c r="I464" s="862"/>
      <c r="J464" s="810" t="s">
        <v>1442</v>
      </c>
      <c r="K464" s="811"/>
      <c r="L464" s="727">
        <f>L461+4300</f>
        <v>89700</v>
      </c>
      <c r="M464" s="630"/>
      <c r="N464" s="630">
        <f>L464*(1-'SZORZÓ+FELTÉTELEK'!$A$1)</f>
        <v>89700</v>
      </c>
      <c r="O464" s="647"/>
      <c r="Q464" s="859"/>
      <c r="R464" s="810" t="s">
        <v>1442</v>
      </c>
      <c r="S464" s="811"/>
      <c r="T464" s="727">
        <f>T461+4300</f>
        <v>123800</v>
      </c>
      <c r="U464" s="630"/>
      <c r="V464" s="630">
        <f>T464*(1-'SZORZÓ+FELTÉTELEK'!$A$1)</f>
        <v>123800</v>
      </c>
      <c r="W464" s="647"/>
      <c r="Y464" s="1030"/>
      <c r="Z464" s="529" t="s">
        <v>45</v>
      </c>
      <c r="AA464" s="530"/>
      <c r="AB464" s="727">
        <v>28000</v>
      </c>
      <c r="AC464" s="630"/>
      <c r="AD464" s="630">
        <f>AB464*(1-'SZORZÓ+FELTÉTELEK'!$A$1)</f>
        <v>28000</v>
      </c>
      <c r="AE464" s="844"/>
      <c r="AI464" s="1"/>
      <c r="AJ464" s="1"/>
      <c r="AK464" s="1"/>
      <c r="AL464" s="1"/>
    </row>
    <row r="465" spans="1:39" ht="20.25" customHeight="1" x14ac:dyDescent="0.25">
      <c r="A465" s="862"/>
      <c r="B465" s="529" t="s">
        <v>59</v>
      </c>
      <c r="C465" s="530"/>
      <c r="D465" s="727">
        <v>20000</v>
      </c>
      <c r="E465" s="630"/>
      <c r="F465" s="630">
        <f>D465*(1-'SZORZÓ+FELTÉTELEK'!$A$1)</f>
        <v>20000</v>
      </c>
      <c r="G465" s="647"/>
      <c r="I465" s="862"/>
      <c r="J465" s="529" t="s">
        <v>59</v>
      </c>
      <c r="K465" s="530"/>
      <c r="L465" s="727">
        <v>20000</v>
      </c>
      <c r="M465" s="630"/>
      <c r="N465" s="630">
        <f>L465*(1-'SZORZÓ+FELTÉTELEK'!$A$1)</f>
        <v>20000</v>
      </c>
      <c r="O465" s="647"/>
      <c r="Q465" s="859"/>
      <c r="R465" s="529" t="s">
        <v>59</v>
      </c>
      <c r="S465" s="530"/>
      <c r="T465" s="727">
        <v>20000</v>
      </c>
      <c r="U465" s="630"/>
      <c r="V465" s="630">
        <f>T465*(1-'SZORZÓ+FELTÉTELEK'!$A$1)</f>
        <v>20000</v>
      </c>
      <c r="W465" s="647"/>
      <c r="Y465" s="1030"/>
      <c r="Z465" s="529" t="s">
        <v>59</v>
      </c>
      <c r="AA465" s="530"/>
      <c r="AB465" s="727">
        <v>25000</v>
      </c>
      <c r="AC465" s="630"/>
      <c r="AD465" s="630">
        <f>AB465*(1-'SZORZÓ+FELTÉTELEK'!$A$1)</f>
        <v>25000</v>
      </c>
      <c r="AE465" s="844"/>
      <c r="AI465" s="1"/>
      <c r="AJ465" s="1"/>
      <c r="AK465" s="1"/>
      <c r="AL465" s="1"/>
    </row>
    <row r="466" spans="1:39" ht="12.75" customHeight="1" x14ac:dyDescent="0.25">
      <c r="A466" s="862"/>
      <c r="B466" s="88" t="s">
        <v>2</v>
      </c>
      <c r="C466" s="89" t="s">
        <v>1004</v>
      </c>
      <c r="D466" s="654"/>
      <c r="E466" s="655"/>
      <c r="F466" s="88" t="s">
        <v>3</v>
      </c>
      <c r="G466" s="73" t="s">
        <v>4</v>
      </c>
      <c r="I466" s="862"/>
      <c r="J466" s="88" t="s">
        <v>2</v>
      </c>
      <c r="K466" s="89" t="s">
        <v>1004</v>
      </c>
      <c r="L466" s="654"/>
      <c r="M466" s="655"/>
      <c r="N466" s="88" t="s">
        <v>3</v>
      </c>
      <c r="O466" s="73" t="s">
        <v>4</v>
      </c>
      <c r="Q466" s="859"/>
      <c r="R466" s="88" t="s">
        <v>2</v>
      </c>
      <c r="S466" s="89" t="s">
        <v>1413</v>
      </c>
      <c r="T466" s="654"/>
      <c r="U466" s="655"/>
      <c r="V466" s="88" t="s">
        <v>3</v>
      </c>
      <c r="W466" s="73" t="s">
        <v>47</v>
      </c>
      <c r="Y466" s="1030"/>
      <c r="Z466" s="88" t="s">
        <v>2</v>
      </c>
      <c r="AA466" s="89" t="s">
        <v>788</v>
      </c>
      <c r="AB466" s="654"/>
      <c r="AC466" s="655"/>
      <c r="AD466" s="88" t="s">
        <v>3</v>
      </c>
      <c r="AE466" s="119" t="s">
        <v>47</v>
      </c>
      <c r="AI466" s="1"/>
      <c r="AJ466" s="1"/>
      <c r="AK466" s="1"/>
      <c r="AL466" s="1"/>
    </row>
    <row r="467" spans="1:39" ht="12.75" customHeight="1" x14ac:dyDescent="0.25">
      <c r="A467" s="862"/>
      <c r="B467" s="88" t="s">
        <v>5</v>
      </c>
      <c r="C467" s="89" t="s">
        <v>1005</v>
      </c>
      <c r="D467" s="656"/>
      <c r="E467" s="657"/>
      <c r="F467" s="88" t="s">
        <v>6</v>
      </c>
      <c r="G467" s="72" t="s">
        <v>650</v>
      </c>
      <c r="I467" s="862"/>
      <c r="J467" s="88" t="s">
        <v>5</v>
      </c>
      <c r="K467" s="89" t="s">
        <v>1005</v>
      </c>
      <c r="L467" s="656"/>
      <c r="M467" s="657"/>
      <c r="N467" s="88" t="s">
        <v>6</v>
      </c>
      <c r="O467" s="72" t="s">
        <v>650</v>
      </c>
      <c r="Q467" s="859"/>
      <c r="R467" s="88" t="s">
        <v>5</v>
      </c>
      <c r="S467" s="89" t="s">
        <v>1391</v>
      </c>
      <c r="T467" s="656"/>
      <c r="U467" s="657"/>
      <c r="V467" s="88" t="s">
        <v>6</v>
      </c>
      <c r="W467" s="72" t="s">
        <v>650</v>
      </c>
      <c r="Y467" s="1030"/>
      <c r="Z467" s="88" t="s">
        <v>5</v>
      </c>
      <c r="AA467" s="89" t="s">
        <v>126</v>
      </c>
      <c r="AB467" s="656"/>
      <c r="AC467" s="657"/>
      <c r="AD467" s="88" t="s">
        <v>6</v>
      </c>
      <c r="AE467" s="117" t="s">
        <v>650</v>
      </c>
      <c r="AI467" s="1"/>
      <c r="AJ467" s="1"/>
      <c r="AK467" s="1"/>
      <c r="AL467" s="1"/>
    </row>
    <row r="468" spans="1:39" ht="12.75" customHeight="1" x14ac:dyDescent="0.25">
      <c r="A468" s="862"/>
      <c r="B468" s="88" t="s">
        <v>7</v>
      </c>
      <c r="C468" s="89" t="s">
        <v>69</v>
      </c>
      <c r="D468" s="656"/>
      <c r="E468" s="657"/>
      <c r="F468" s="90" t="s">
        <v>8</v>
      </c>
      <c r="G468" s="72" t="s">
        <v>134</v>
      </c>
      <c r="I468" s="862"/>
      <c r="J468" s="88" t="s">
        <v>7</v>
      </c>
      <c r="K468" s="89" t="s">
        <v>69</v>
      </c>
      <c r="L468" s="656"/>
      <c r="M468" s="657"/>
      <c r="N468" s="90" t="s">
        <v>8</v>
      </c>
      <c r="O468" s="72" t="s">
        <v>134</v>
      </c>
      <c r="Q468" s="859"/>
      <c r="R468" s="88" t="s">
        <v>7</v>
      </c>
      <c r="S468" s="89" t="s">
        <v>13</v>
      </c>
      <c r="T468" s="656"/>
      <c r="U468" s="657"/>
      <c r="V468" s="90" t="s">
        <v>8</v>
      </c>
      <c r="W468" s="72" t="s">
        <v>134</v>
      </c>
      <c r="Y468" s="1030"/>
      <c r="Z468" s="88" t="s">
        <v>7</v>
      </c>
      <c r="AA468" s="89" t="s">
        <v>13</v>
      </c>
      <c r="AB468" s="656"/>
      <c r="AC468" s="657"/>
      <c r="AD468" s="90" t="s">
        <v>8</v>
      </c>
      <c r="AE468" s="117" t="s">
        <v>134</v>
      </c>
      <c r="AI468" s="1"/>
      <c r="AJ468" s="1"/>
      <c r="AK468" s="1"/>
      <c r="AL468" s="1"/>
    </row>
    <row r="469" spans="1:39" ht="12.75" customHeight="1" x14ac:dyDescent="0.25">
      <c r="A469" s="862"/>
      <c r="B469" s="88" t="s">
        <v>9</v>
      </c>
      <c r="C469" s="89" t="s">
        <v>16</v>
      </c>
      <c r="D469" s="656"/>
      <c r="E469" s="657"/>
      <c r="F469" s="15" t="s">
        <v>10</v>
      </c>
      <c r="G469" s="16" t="s">
        <v>63</v>
      </c>
      <c r="I469" s="862"/>
      <c r="J469" s="88" t="s">
        <v>9</v>
      </c>
      <c r="K469" s="89" t="s">
        <v>16</v>
      </c>
      <c r="L469" s="656"/>
      <c r="M469" s="657"/>
      <c r="N469" s="15" t="s">
        <v>10</v>
      </c>
      <c r="O469" s="16" t="s">
        <v>63</v>
      </c>
      <c r="Q469" s="859"/>
      <c r="R469" s="88" t="s">
        <v>9</v>
      </c>
      <c r="S469" s="89" t="s">
        <v>16</v>
      </c>
      <c r="T469" s="656"/>
      <c r="U469" s="657"/>
      <c r="V469" s="15" t="s">
        <v>10</v>
      </c>
      <c r="W469" s="16" t="s">
        <v>63</v>
      </c>
      <c r="Y469" s="1030"/>
      <c r="Z469" s="88" t="s">
        <v>9</v>
      </c>
      <c r="AA469" s="89" t="s">
        <v>16</v>
      </c>
      <c r="AB469" s="656"/>
      <c r="AC469" s="657"/>
      <c r="AD469" s="15" t="s">
        <v>10</v>
      </c>
      <c r="AE469" s="128" t="s">
        <v>63</v>
      </c>
      <c r="AI469" s="1"/>
      <c r="AJ469" s="1"/>
      <c r="AK469" s="1"/>
      <c r="AL469" s="1"/>
    </row>
    <row r="470" spans="1:39" ht="12.75" customHeight="1" x14ac:dyDescent="0.25">
      <c r="A470" s="862"/>
      <c r="B470" s="88" t="s">
        <v>11</v>
      </c>
      <c r="C470" s="89" t="s">
        <v>64</v>
      </c>
      <c r="D470" s="658"/>
      <c r="E470" s="659"/>
      <c r="F470" s="845"/>
      <c r="G470" s="846"/>
      <c r="I470" s="862"/>
      <c r="J470" s="88" t="s">
        <v>11</v>
      </c>
      <c r="K470" s="89" t="s">
        <v>64</v>
      </c>
      <c r="L470" s="658"/>
      <c r="M470" s="659"/>
      <c r="N470" s="845"/>
      <c r="O470" s="846"/>
      <c r="Q470" s="859"/>
      <c r="R470" s="88" t="s">
        <v>11</v>
      </c>
      <c r="S470" s="89" t="s">
        <v>223</v>
      </c>
      <c r="T470" s="658"/>
      <c r="U470" s="659"/>
      <c r="V470" s="845"/>
      <c r="W470" s="846"/>
      <c r="Y470" s="1030"/>
      <c r="Z470" s="88" t="s">
        <v>11</v>
      </c>
      <c r="AA470" s="89" t="s">
        <v>223</v>
      </c>
      <c r="AB470" s="658"/>
      <c r="AC470" s="659"/>
      <c r="AD470" s="845" t="s">
        <v>759</v>
      </c>
      <c r="AE470" s="1032" t="s">
        <v>792</v>
      </c>
      <c r="AI470" s="1"/>
      <c r="AJ470" s="1"/>
      <c r="AK470" s="1"/>
      <c r="AL470" s="1"/>
    </row>
    <row r="471" spans="1:39" ht="134.25" customHeight="1" x14ac:dyDescent="0.25">
      <c r="A471" s="862"/>
      <c r="B471" s="730" t="s">
        <v>1950</v>
      </c>
      <c r="C471" s="681"/>
      <c r="D471" s="681"/>
      <c r="E471" s="681"/>
      <c r="F471" s="681"/>
      <c r="G471" s="682"/>
      <c r="I471" s="862"/>
      <c r="J471" s="730" t="s">
        <v>1951</v>
      </c>
      <c r="K471" s="681"/>
      <c r="L471" s="681"/>
      <c r="M471" s="681"/>
      <c r="N471" s="681"/>
      <c r="O471" s="682"/>
      <c r="Q471" s="859"/>
      <c r="R471" s="730" t="s">
        <v>1952</v>
      </c>
      <c r="S471" s="681"/>
      <c r="T471" s="681"/>
      <c r="U471" s="681"/>
      <c r="V471" s="681"/>
      <c r="W471" s="682"/>
      <c r="Y471" s="1030"/>
      <c r="Z471" s="730" t="s">
        <v>1953</v>
      </c>
      <c r="AA471" s="681"/>
      <c r="AB471" s="681"/>
      <c r="AC471" s="681"/>
      <c r="AD471" s="681"/>
      <c r="AE471" s="894"/>
      <c r="AI471" s="1"/>
      <c r="AJ471" s="1"/>
      <c r="AK471" s="1"/>
      <c r="AL471" s="1"/>
    </row>
    <row r="472" spans="1:39" ht="23.65" customHeight="1" thickBot="1" x14ac:dyDescent="0.3">
      <c r="A472" s="372" t="s">
        <v>1022</v>
      </c>
      <c r="B472" s="827"/>
      <c r="C472" s="684"/>
      <c r="D472" s="684"/>
      <c r="E472" s="684"/>
      <c r="F472" s="684"/>
      <c r="G472" s="685"/>
      <c r="I472" s="1125"/>
      <c r="J472" s="827"/>
      <c r="K472" s="684"/>
      <c r="L472" s="684"/>
      <c r="M472" s="684"/>
      <c r="N472" s="684"/>
      <c r="O472" s="685"/>
      <c r="Q472" s="860"/>
      <c r="R472" s="827"/>
      <c r="S472" s="684"/>
      <c r="T472" s="684"/>
      <c r="U472" s="684"/>
      <c r="V472" s="684"/>
      <c r="W472" s="685"/>
      <c r="Y472" s="1031" t="s">
        <v>1002</v>
      </c>
      <c r="Z472" s="985"/>
      <c r="AA472" s="897"/>
      <c r="AB472" s="897"/>
      <c r="AC472" s="897"/>
      <c r="AD472" s="897"/>
      <c r="AE472" s="898"/>
      <c r="AI472" s="1"/>
      <c r="AJ472" s="1"/>
      <c r="AK472" s="1"/>
      <c r="AL472" s="1"/>
    </row>
    <row r="473" spans="1:39" ht="16.149999999999999" customHeight="1" thickBot="1" x14ac:dyDescent="0.3">
      <c r="A473" s="31"/>
      <c r="B473" s="29"/>
      <c r="C473" s="29"/>
      <c r="D473" s="29"/>
      <c r="E473" s="29"/>
      <c r="F473" s="29"/>
      <c r="G473" s="29"/>
      <c r="I473" s="31"/>
      <c r="J473" s="29"/>
      <c r="K473" s="29"/>
      <c r="L473" s="29"/>
      <c r="M473" s="29"/>
      <c r="N473" s="29"/>
      <c r="O473" s="29"/>
      <c r="Q473" s="8"/>
      <c r="R473" s="29"/>
      <c r="S473" s="29"/>
      <c r="T473" s="29"/>
      <c r="U473" s="29"/>
      <c r="V473" s="29"/>
      <c r="W473" s="29"/>
      <c r="Y473" s="31"/>
      <c r="Z473" s="29"/>
      <c r="AA473" s="29"/>
      <c r="AB473" s="29"/>
      <c r="AC473" s="29"/>
      <c r="AD473" s="29"/>
      <c r="AE473" s="29"/>
      <c r="AG473" s="189"/>
      <c r="AH473" s="29"/>
      <c r="AI473" s="29"/>
      <c r="AJ473" s="29"/>
      <c r="AK473" s="29"/>
      <c r="AL473" s="29"/>
      <c r="AM473" s="29"/>
    </row>
    <row r="474" spans="1:39" ht="23.65" customHeight="1" thickTop="1" x14ac:dyDescent="0.25">
      <c r="A474" s="861" t="s">
        <v>1830</v>
      </c>
      <c r="B474" s="644" t="s">
        <v>0</v>
      </c>
      <c r="C474" s="645"/>
      <c r="D474" s="815" t="s">
        <v>42</v>
      </c>
      <c r="E474" s="816"/>
      <c r="F474" s="816" t="s">
        <v>42</v>
      </c>
      <c r="G474" s="826"/>
      <c r="I474" s="1240" t="s">
        <v>1831</v>
      </c>
      <c r="J474" s="721" t="s">
        <v>0</v>
      </c>
      <c r="K474" s="722"/>
      <c r="L474" s="686" t="s">
        <v>42</v>
      </c>
      <c r="M474" s="687"/>
      <c r="N474" s="687" t="s">
        <v>42</v>
      </c>
      <c r="O474" s="876"/>
      <c r="Q474" s="858" t="s">
        <v>1838</v>
      </c>
      <c r="R474" s="815" t="s">
        <v>0</v>
      </c>
      <c r="S474" s="816"/>
      <c r="T474" s="1027" t="s">
        <v>1</v>
      </c>
      <c r="U474" s="1028"/>
      <c r="V474" s="1027" t="s">
        <v>1</v>
      </c>
      <c r="W474" s="1612"/>
      <c r="X474" s="261"/>
      <c r="Y474" s="858" t="s">
        <v>1838</v>
      </c>
      <c r="Z474" s="815" t="s">
        <v>0</v>
      </c>
      <c r="AA474" s="816"/>
      <c r="AB474" s="815" t="s">
        <v>1</v>
      </c>
      <c r="AC474" s="816"/>
      <c r="AD474" s="815" t="s">
        <v>1</v>
      </c>
      <c r="AE474" s="900"/>
      <c r="AI474" s="1"/>
      <c r="AJ474" s="1"/>
      <c r="AK474" s="1"/>
      <c r="AL474" s="1"/>
    </row>
    <row r="475" spans="1:39" ht="20.25" customHeight="1" x14ac:dyDescent="0.25">
      <c r="A475" s="862"/>
      <c r="B475" s="529" t="s">
        <v>94</v>
      </c>
      <c r="C475" s="530"/>
      <c r="D475" s="727">
        <f>D476-5300</f>
        <v>116700</v>
      </c>
      <c r="E475" s="630"/>
      <c r="F475" s="630">
        <f>D475*(1-'SZORZÓ+FELTÉTELEK'!$A$1)</f>
        <v>116700</v>
      </c>
      <c r="G475" s="647"/>
      <c r="I475" s="1241"/>
      <c r="J475" s="529" t="s">
        <v>1110</v>
      </c>
      <c r="K475" s="530"/>
      <c r="L475" s="727">
        <v>133500</v>
      </c>
      <c r="M475" s="630"/>
      <c r="N475" s="630">
        <f>L475*(1-'SZORZÓ+FELTÉTELEK'!$A$1)</f>
        <v>133500</v>
      </c>
      <c r="O475" s="844"/>
      <c r="Q475" s="859"/>
      <c r="R475" s="529" t="s">
        <v>119</v>
      </c>
      <c r="S475" s="530"/>
      <c r="T475" s="770">
        <f>T476-1200</f>
        <v>86300</v>
      </c>
      <c r="U475" s="771"/>
      <c r="V475" s="770">
        <f>T475*(1-'SZORZÓ+FELTÉTELEK'!$A$1)</f>
        <v>86300</v>
      </c>
      <c r="W475" s="745"/>
      <c r="X475" s="261"/>
      <c r="Y475" s="859"/>
      <c r="Z475" s="529" t="s">
        <v>1061</v>
      </c>
      <c r="AA475" s="530"/>
      <c r="AB475" s="727">
        <v>88400</v>
      </c>
      <c r="AC475" s="630"/>
      <c r="AD475" s="770">
        <f>AB475*(1-'SZORZÓ+FELTÉTELEK'!$A$1)</f>
        <v>88400</v>
      </c>
      <c r="AE475" s="745"/>
      <c r="AI475" s="1"/>
      <c r="AJ475" s="1"/>
      <c r="AK475" s="1"/>
      <c r="AL475" s="1"/>
    </row>
    <row r="476" spans="1:39" ht="20.25" customHeight="1" x14ac:dyDescent="0.25">
      <c r="A476" s="862"/>
      <c r="B476" s="529" t="s">
        <v>1110</v>
      </c>
      <c r="C476" s="530"/>
      <c r="D476" s="727">
        <v>122000</v>
      </c>
      <c r="E476" s="630"/>
      <c r="F476" s="630">
        <f>D476*(1-'SZORZÓ+FELTÉTELEK'!$A$1)</f>
        <v>122000</v>
      </c>
      <c r="G476" s="647"/>
      <c r="I476" s="1241"/>
      <c r="J476" s="810" t="s">
        <v>1429</v>
      </c>
      <c r="K476" s="811"/>
      <c r="L476" s="727">
        <f>L475+2400</f>
        <v>135900</v>
      </c>
      <c r="M476" s="630"/>
      <c r="N476" s="630">
        <f>L476*(1-'SZORZÓ+FELTÉTELEK'!$A$1)</f>
        <v>135900</v>
      </c>
      <c r="O476" s="844"/>
      <c r="Q476" s="859"/>
      <c r="R476" s="529" t="s">
        <v>94</v>
      </c>
      <c r="S476" s="530"/>
      <c r="T476" s="770">
        <v>87500</v>
      </c>
      <c r="U476" s="771"/>
      <c r="V476" s="770">
        <f>T476*(1-'SZORZÓ+FELTÉTELEK'!$A$1)</f>
        <v>87500</v>
      </c>
      <c r="W476" s="745"/>
      <c r="X476" s="261"/>
      <c r="Y476" s="859"/>
      <c r="Z476" s="529" t="s">
        <v>1062</v>
      </c>
      <c r="AA476" s="530"/>
      <c r="AB476" s="727">
        <v>88400</v>
      </c>
      <c r="AC476" s="630"/>
      <c r="AD476" s="770">
        <f>AB476*(1-'SZORZÓ+FELTÉTELEK'!$A$1)</f>
        <v>88400</v>
      </c>
      <c r="AE476" s="745"/>
      <c r="AI476" s="1"/>
      <c r="AJ476" s="1"/>
      <c r="AK476" s="1"/>
      <c r="AL476" s="1"/>
    </row>
    <row r="477" spans="1:39" ht="20.25" customHeight="1" x14ac:dyDescent="0.25">
      <c r="A477" s="862"/>
      <c r="B477" s="810" t="s">
        <v>1429</v>
      </c>
      <c r="C477" s="811"/>
      <c r="D477" s="727">
        <f>D476+2400</f>
        <v>124400</v>
      </c>
      <c r="E477" s="630"/>
      <c r="F477" s="630">
        <f>D477*(1-'SZORZÓ+FELTÉTELEK'!$A$1)</f>
        <v>124400</v>
      </c>
      <c r="G477" s="647"/>
      <c r="I477" s="1241"/>
      <c r="J477" s="810" t="s">
        <v>1441</v>
      </c>
      <c r="K477" s="811"/>
      <c r="L477" s="770">
        <f>L475+3600</f>
        <v>137100</v>
      </c>
      <c r="M477" s="771"/>
      <c r="N477" s="630">
        <f>L477*(1-'SZORZÓ+FELTÉTELEK'!$A$1)</f>
        <v>137100</v>
      </c>
      <c r="O477" s="844"/>
      <c r="Q477" s="859"/>
      <c r="R477" s="529" t="s">
        <v>1110</v>
      </c>
      <c r="S477" s="530"/>
      <c r="T477" s="770">
        <f>T476+900</f>
        <v>88400</v>
      </c>
      <c r="U477" s="771"/>
      <c r="V477" s="770">
        <f>T477*(1-'SZORZÓ+FELTÉTELEK'!$A$1)</f>
        <v>88400</v>
      </c>
      <c r="W477" s="745"/>
      <c r="X477" s="261"/>
      <c r="Y477" s="859"/>
      <c r="Z477" s="882" t="s">
        <v>1063</v>
      </c>
      <c r="AA477" s="883"/>
      <c r="AB477" s="883"/>
      <c r="AC477" s="883"/>
      <c r="AD477" s="883"/>
      <c r="AE477" s="884"/>
      <c r="AI477" s="1"/>
      <c r="AJ477" s="1"/>
      <c r="AK477" s="1"/>
      <c r="AL477" s="1"/>
    </row>
    <row r="478" spans="1:39" ht="20.25" customHeight="1" x14ac:dyDescent="0.25">
      <c r="A478" s="862"/>
      <c r="B478" s="810" t="s">
        <v>1441</v>
      </c>
      <c r="C478" s="811"/>
      <c r="D478" s="770">
        <f>D476+3600</f>
        <v>125600</v>
      </c>
      <c r="E478" s="771"/>
      <c r="F478" s="630">
        <f>D478*(1-'SZORZÓ+FELTÉTELEK'!$A$1)</f>
        <v>125600</v>
      </c>
      <c r="G478" s="647"/>
      <c r="I478" s="1241"/>
      <c r="J478" s="810" t="s">
        <v>1442</v>
      </c>
      <c r="K478" s="811"/>
      <c r="L478" s="770">
        <f>L475+17400</f>
        <v>150900</v>
      </c>
      <c r="M478" s="771"/>
      <c r="N478" s="630">
        <f>L478*(1-'SZORZÓ+FELTÉTELEK'!$A$1)</f>
        <v>150900</v>
      </c>
      <c r="O478" s="844"/>
      <c r="Q478" s="859"/>
      <c r="R478" s="810" t="s">
        <v>1429</v>
      </c>
      <c r="S478" s="811"/>
      <c r="T478" s="770">
        <f>T476+1500</f>
        <v>89000</v>
      </c>
      <c r="U478" s="771"/>
      <c r="V478" s="770">
        <f>T478*(1-'SZORZÓ+FELTÉTELEK'!$A$1)</f>
        <v>89000</v>
      </c>
      <c r="W478" s="745"/>
      <c r="X478" s="261"/>
      <c r="Y478" s="859"/>
      <c r="Z478" s="885"/>
      <c r="AA478" s="886"/>
      <c r="AB478" s="886"/>
      <c r="AC478" s="886"/>
      <c r="AD478" s="886"/>
      <c r="AE478" s="887"/>
      <c r="AI478" s="1"/>
      <c r="AJ478" s="1"/>
      <c r="AK478" s="1"/>
      <c r="AL478" s="1"/>
    </row>
    <row r="479" spans="1:39" ht="20.25" customHeight="1" x14ac:dyDescent="0.25">
      <c r="A479" s="862"/>
      <c r="B479" s="810" t="s">
        <v>1442</v>
      </c>
      <c r="C479" s="811"/>
      <c r="D479" s="770">
        <f>D476+17400</f>
        <v>139400</v>
      </c>
      <c r="E479" s="771"/>
      <c r="F479" s="630">
        <f>D479*(1-'SZORZÓ+FELTÉTELEK'!$A$1)</f>
        <v>139400</v>
      </c>
      <c r="G479" s="647"/>
      <c r="I479" s="1241"/>
      <c r="J479" s="529" t="s">
        <v>45</v>
      </c>
      <c r="K479" s="530"/>
      <c r="L479" s="727">
        <v>28000</v>
      </c>
      <c r="M479" s="630"/>
      <c r="N479" s="630">
        <f>L479*(1-'SZORZÓ+FELTÉTELEK'!$A$1)</f>
        <v>28000</v>
      </c>
      <c r="O479" s="844"/>
      <c r="Q479" s="859"/>
      <c r="R479" s="810" t="s">
        <v>1441</v>
      </c>
      <c r="S479" s="811"/>
      <c r="T479" s="770">
        <f>T476+1500</f>
        <v>89000</v>
      </c>
      <c r="U479" s="771"/>
      <c r="V479" s="770">
        <f>T479*(1-'SZORZÓ+FELTÉTELEK'!$A$1)</f>
        <v>89000</v>
      </c>
      <c r="W479" s="745"/>
      <c r="X479" s="261"/>
      <c r="Y479" s="859"/>
      <c r="Z479" s="885"/>
      <c r="AA479" s="886"/>
      <c r="AB479" s="886"/>
      <c r="AC479" s="886"/>
      <c r="AD479" s="886"/>
      <c r="AE479" s="887"/>
      <c r="AI479" s="1"/>
      <c r="AJ479" s="1"/>
      <c r="AK479" s="1"/>
      <c r="AL479" s="1"/>
    </row>
    <row r="480" spans="1:39" ht="20.25" customHeight="1" x14ac:dyDescent="0.25">
      <c r="A480" s="862"/>
      <c r="B480" s="529" t="s">
        <v>59</v>
      </c>
      <c r="C480" s="530"/>
      <c r="D480" s="727">
        <v>20000</v>
      </c>
      <c r="E480" s="630"/>
      <c r="F480" s="630">
        <f>D480*(1-'SZORZÓ+FELTÉTELEK'!$A$1)</f>
        <v>20000</v>
      </c>
      <c r="G480" s="647"/>
      <c r="I480" s="1241"/>
      <c r="J480" s="529" t="s">
        <v>59</v>
      </c>
      <c r="K480" s="530"/>
      <c r="L480" s="727">
        <v>25000</v>
      </c>
      <c r="M480" s="630"/>
      <c r="N480" s="630">
        <f>L480*(1-'SZORZÓ+FELTÉTELEK'!$A$1)</f>
        <v>25000</v>
      </c>
      <c r="O480" s="844"/>
      <c r="Q480" s="859"/>
      <c r="R480" s="810" t="s">
        <v>1442</v>
      </c>
      <c r="S480" s="811"/>
      <c r="T480" s="770">
        <f>T476+5200</f>
        <v>92700</v>
      </c>
      <c r="U480" s="771"/>
      <c r="V480" s="770">
        <f>T480*(1-'SZORZÓ+FELTÉTELEK'!$A$1)</f>
        <v>92700</v>
      </c>
      <c r="W480" s="745"/>
      <c r="X480" s="261"/>
      <c r="Y480" s="859"/>
      <c r="Z480" s="888"/>
      <c r="AA480" s="889"/>
      <c r="AB480" s="889"/>
      <c r="AC480" s="889"/>
      <c r="AD480" s="889"/>
      <c r="AE480" s="890"/>
      <c r="AI480" s="1"/>
      <c r="AJ480" s="1"/>
      <c r="AK480" s="1"/>
      <c r="AL480" s="1"/>
    </row>
    <row r="481" spans="1:39" ht="12.75" customHeight="1" x14ac:dyDescent="0.25">
      <c r="A481" s="862"/>
      <c r="B481" s="88" t="s">
        <v>2</v>
      </c>
      <c r="C481" s="89" t="s">
        <v>788</v>
      </c>
      <c r="D481" s="654"/>
      <c r="E481" s="655"/>
      <c r="F481" s="88" t="s">
        <v>3</v>
      </c>
      <c r="G481" s="73" t="s">
        <v>47</v>
      </c>
      <c r="I481" s="1241"/>
      <c r="J481" s="88" t="s">
        <v>2</v>
      </c>
      <c r="K481" s="89" t="s">
        <v>788</v>
      </c>
      <c r="L481" s="654"/>
      <c r="M481" s="655"/>
      <c r="N481" s="88" t="s">
        <v>3</v>
      </c>
      <c r="O481" s="119" t="s">
        <v>47</v>
      </c>
      <c r="Q481" s="859"/>
      <c r="R481" s="88" t="s">
        <v>2</v>
      </c>
      <c r="S481" s="89" t="s">
        <v>1019</v>
      </c>
      <c r="T481" s="654"/>
      <c r="U481" s="655"/>
      <c r="V481" s="88" t="s">
        <v>3</v>
      </c>
      <c r="W481" s="73" t="s">
        <v>4</v>
      </c>
      <c r="X481" s="261"/>
      <c r="Y481" s="859"/>
      <c r="Z481" s="88" t="s">
        <v>2</v>
      </c>
      <c r="AA481" s="89" t="s">
        <v>1019</v>
      </c>
      <c r="AB481" s="654"/>
      <c r="AC481" s="655"/>
      <c r="AD481" s="88" t="s">
        <v>3</v>
      </c>
      <c r="AE481" s="73" t="s">
        <v>4</v>
      </c>
      <c r="AI481" s="1"/>
      <c r="AJ481" s="1"/>
      <c r="AK481" s="1"/>
      <c r="AL481" s="1"/>
    </row>
    <row r="482" spans="1:39" ht="12.75" customHeight="1" x14ac:dyDescent="0.25">
      <c r="A482" s="862"/>
      <c r="B482" s="88" t="s">
        <v>5</v>
      </c>
      <c r="C482" s="89" t="s">
        <v>126</v>
      </c>
      <c r="D482" s="656"/>
      <c r="E482" s="657"/>
      <c r="F482" s="88" t="s">
        <v>6</v>
      </c>
      <c r="G482" s="72" t="s">
        <v>650</v>
      </c>
      <c r="I482" s="1241"/>
      <c r="J482" s="88" t="s">
        <v>5</v>
      </c>
      <c r="K482" s="89" t="s">
        <v>126</v>
      </c>
      <c r="L482" s="656"/>
      <c r="M482" s="657"/>
      <c r="N482" s="88" t="s">
        <v>6</v>
      </c>
      <c r="O482" s="117" t="s">
        <v>650</v>
      </c>
      <c r="Q482" s="859"/>
      <c r="R482" s="88" t="s">
        <v>5</v>
      </c>
      <c r="S482" s="89" t="s">
        <v>190</v>
      </c>
      <c r="T482" s="656"/>
      <c r="U482" s="657"/>
      <c r="V482" s="88" t="s">
        <v>6</v>
      </c>
      <c r="W482" s="71" t="s">
        <v>650</v>
      </c>
      <c r="X482" s="261"/>
      <c r="Y482" s="859"/>
      <c r="Z482" s="88" t="s">
        <v>5</v>
      </c>
      <c r="AA482" s="89" t="s">
        <v>190</v>
      </c>
      <c r="AB482" s="656"/>
      <c r="AC482" s="657"/>
      <c r="AD482" s="88" t="s">
        <v>6</v>
      </c>
      <c r="AE482" s="71" t="s">
        <v>650</v>
      </c>
      <c r="AI482" s="1"/>
      <c r="AJ482" s="1"/>
      <c r="AK482" s="1"/>
      <c r="AL482" s="1"/>
    </row>
    <row r="483" spans="1:39" ht="12.75" customHeight="1" x14ac:dyDescent="0.25">
      <c r="A483" s="862"/>
      <c r="B483" s="88" t="s">
        <v>7</v>
      </c>
      <c r="C483" s="89" t="s">
        <v>13</v>
      </c>
      <c r="D483" s="656"/>
      <c r="E483" s="657"/>
      <c r="F483" s="90" t="s">
        <v>8</v>
      </c>
      <c r="G483" s="72" t="s">
        <v>124</v>
      </c>
      <c r="I483" s="1241"/>
      <c r="J483" s="88" t="s">
        <v>7</v>
      </c>
      <c r="K483" s="89" t="s">
        <v>13</v>
      </c>
      <c r="L483" s="656"/>
      <c r="M483" s="657"/>
      <c r="N483" s="90" t="s">
        <v>8</v>
      </c>
      <c r="O483" s="117" t="s">
        <v>124</v>
      </c>
      <c r="Q483" s="859"/>
      <c r="R483" s="88" t="s">
        <v>7</v>
      </c>
      <c r="S483" s="89" t="s">
        <v>133</v>
      </c>
      <c r="T483" s="656"/>
      <c r="U483" s="657"/>
      <c r="V483" s="90" t="s">
        <v>8</v>
      </c>
      <c r="W483" s="72" t="s">
        <v>153</v>
      </c>
      <c r="X483" s="261"/>
      <c r="Y483" s="859"/>
      <c r="Z483" s="88" t="s">
        <v>7</v>
      </c>
      <c r="AA483" s="89" t="s">
        <v>133</v>
      </c>
      <c r="AB483" s="656"/>
      <c r="AC483" s="657"/>
      <c r="AD483" s="90" t="s">
        <v>8</v>
      </c>
      <c r="AE483" s="72" t="s">
        <v>153</v>
      </c>
      <c r="AI483" s="1"/>
      <c r="AJ483" s="1"/>
      <c r="AK483" s="1"/>
      <c r="AL483" s="1"/>
    </row>
    <row r="484" spans="1:39" ht="12.75" customHeight="1" x14ac:dyDescent="0.25">
      <c r="A484" s="862"/>
      <c r="B484" s="88" t="s">
        <v>9</v>
      </c>
      <c r="C484" s="89" t="s">
        <v>16</v>
      </c>
      <c r="D484" s="656"/>
      <c r="E484" s="657"/>
      <c r="F484" s="15" t="s">
        <v>10</v>
      </c>
      <c r="G484" s="16" t="s">
        <v>63</v>
      </c>
      <c r="I484" s="1241"/>
      <c r="J484" s="88" t="s">
        <v>9</v>
      </c>
      <c r="K484" s="89" t="s">
        <v>16</v>
      </c>
      <c r="L484" s="656"/>
      <c r="M484" s="657"/>
      <c r="N484" s="15" t="s">
        <v>10</v>
      </c>
      <c r="O484" s="128" t="s">
        <v>63</v>
      </c>
      <c r="Q484" s="859"/>
      <c r="R484" s="88" t="s">
        <v>9</v>
      </c>
      <c r="S484" s="89" t="s">
        <v>16</v>
      </c>
      <c r="T484" s="656"/>
      <c r="U484" s="657"/>
      <c r="V484" s="15" t="s">
        <v>10</v>
      </c>
      <c r="W484" s="16" t="s">
        <v>135</v>
      </c>
      <c r="X484" s="261"/>
      <c r="Y484" s="859"/>
      <c r="Z484" s="88" t="s">
        <v>9</v>
      </c>
      <c r="AA484" s="89" t="s">
        <v>16</v>
      </c>
      <c r="AB484" s="656"/>
      <c r="AC484" s="657"/>
      <c r="AD484" s="90" t="s">
        <v>10</v>
      </c>
      <c r="AE484" s="72" t="s">
        <v>135</v>
      </c>
      <c r="AI484" s="1"/>
      <c r="AJ484" s="1"/>
      <c r="AK484" s="1"/>
      <c r="AL484" s="1"/>
    </row>
    <row r="485" spans="1:39" ht="12.75" customHeight="1" x14ac:dyDescent="0.25">
      <c r="A485" s="862"/>
      <c r="B485" s="88" t="s">
        <v>11</v>
      </c>
      <c r="C485" s="89" t="s">
        <v>223</v>
      </c>
      <c r="D485" s="658"/>
      <c r="E485" s="659"/>
      <c r="F485" s="845"/>
      <c r="G485" s="846"/>
      <c r="I485" s="1241"/>
      <c r="J485" s="88" t="s">
        <v>11</v>
      </c>
      <c r="K485" s="89" t="s">
        <v>223</v>
      </c>
      <c r="L485" s="658"/>
      <c r="M485" s="659"/>
      <c r="N485" s="845"/>
      <c r="O485" s="1032"/>
      <c r="Q485" s="859"/>
      <c r="R485" s="88" t="s">
        <v>11</v>
      </c>
      <c r="S485" s="89" t="s">
        <v>55</v>
      </c>
      <c r="T485" s="658"/>
      <c r="U485" s="659"/>
      <c r="V485" s="836"/>
      <c r="W485" s="837"/>
      <c r="X485" s="261"/>
      <c r="Y485" s="859"/>
      <c r="Z485" s="88" t="s">
        <v>11</v>
      </c>
      <c r="AA485" s="89" t="s">
        <v>55</v>
      </c>
      <c r="AB485" s="658"/>
      <c r="AC485" s="659"/>
      <c r="AD485" s="836"/>
      <c r="AE485" s="837"/>
      <c r="AI485" s="1"/>
      <c r="AJ485" s="1"/>
      <c r="AK485" s="1"/>
      <c r="AL485" s="1"/>
    </row>
    <row r="486" spans="1:39" ht="134.25" customHeight="1" x14ac:dyDescent="0.25">
      <c r="A486" s="862"/>
      <c r="B486" s="730" t="s">
        <v>1949</v>
      </c>
      <c r="C486" s="681"/>
      <c r="D486" s="681"/>
      <c r="E486" s="681"/>
      <c r="F486" s="681"/>
      <c r="G486" s="682"/>
      <c r="I486" s="1241"/>
      <c r="J486" s="817" t="s">
        <v>1948</v>
      </c>
      <c r="K486" s="818"/>
      <c r="L486" s="818"/>
      <c r="M486" s="818"/>
      <c r="N486" s="818"/>
      <c r="O486" s="819"/>
      <c r="Q486" s="859"/>
      <c r="R486" s="864" t="s">
        <v>2016</v>
      </c>
      <c r="S486" s="865"/>
      <c r="T486" s="865"/>
      <c r="U486" s="865"/>
      <c r="V486" s="865"/>
      <c r="W486" s="866"/>
      <c r="X486" s="261"/>
      <c r="Y486" s="859"/>
      <c r="Z486" s="864" t="s">
        <v>2017</v>
      </c>
      <c r="AA486" s="865"/>
      <c r="AB486" s="865"/>
      <c r="AC486" s="865"/>
      <c r="AD486" s="865"/>
      <c r="AE486" s="866"/>
      <c r="AI486" s="1"/>
      <c r="AJ486" s="1"/>
      <c r="AK486" s="1"/>
      <c r="AL486" s="1"/>
    </row>
    <row r="487" spans="1:39" ht="23.25" customHeight="1" thickBot="1" x14ac:dyDescent="0.3">
      <c r="A487" s="372" t="s">
        <v>1022</v>
      </c>
      <c r="B487" s="827"/>
      <c r="C487" s="684"/>
      <c r="D487" s="684"/>
      <c r="E487" s="684"/>
      <c r="F487" s="684"/>
      <c r="G487" s="685"/>
      <c r="I487" s="384" t="s">
        <v>1002</v>
      </c>
      <c r="J487" s="820"/>
      <c r="K487" s="821"/>
      <c r="L487" s="821"/>
      <c r="M487" s="821"/>
      <c r="N487" s="821"/>
      <c r="O487" s="822"/>
      <c r="Q487" s="369" t="s">
        <v>1679</v>
      </c>
      <c r="R487" s="867"/>
      <c r="S487" s="868"/>
      <c r="T487" s="868"/>
      <c r="U487" s="868"/>
      <c r="V487" s="868"/>
      <c r="W487" s="869"/>
      <c r="X487" s="261"/>
      <c r="Y487" s="860"/>
      <c r="Z487" s="867"/>
      <c r="AA487" s="868"/>
      <c r="AB487" s="868"/>
      <c r="AC487" s="868"/>
      <c r="AD487" s="868"/>
      <c r="AE487" s="869"/>
      <c r="AI487" s="1"/>
      <c r="AJ487" s="1"/>
      <c r="AK487" s="1"/>
      <c r="AL487" s="1"/>
    </row>
    <row r="488" spans="1:39" ht="16.149999999999999" customHeight="1" thickBot="1" x14ac:dyDescent="0.3">
      <c r="A488" s="31"/>
      <c r="B488" s="29"/>
      <c r="C488" s="29"/>
      <c r="D488" s="29"/>
      <c r="E488" s="29"/>
      <c r="F488" s="29"/>
      <c r="G488" s="29"/>
      <c r="I488" s="31"/>
      <c r="J488" s="29"/>
      <c r="K488" s="29"/>
      <c r="L488" s="29"/>
      <c r="M488" s="29"/>
      <c r="N488" s="29"/>
      <c r="O488" s="29"/>
      <c r="Q488" s="8"/>
      <c r="R488" s="29"/>
      <c r="S488" s="29"/>
      <c r="T488" s="29"/>
      <c r="U488" s="29"/>
      <c r="V488" s="29"/>
      <c r="W488" s="29"/>
      <c r="Y488" s="31"/>
      <c r="Z488" s="29"/>
      <c r="AA488" s="29"/>
      <c r="AB488" s="29"/>
      <c r="AC488" s="29"/>
      <c r="AD488" s="29"/>
      <c r="AE488" s="29"/>
      <c r="AG488" s="189"/>
      <c r="AH488" s="29"/>
      <c r="AI488" s="29"/>
      <c r="AJ488" s="29"/>
      <c r="AK488" s="29"/>
      <c r="AL488" s="29"/>
      <c r="AM488" s="29"/>
    </row>
    <row r="489" spans="1:39" ht="23.65" customHeight="1" x14ac:dyDescent="0.25">
      <c r="A489" s="1663" t="s">
        <v>1973</v>
      </c>
      <c r="B489" s="815" t="s">
        <v>41</v>
      </c>
      <c r="C489" s="816"/>
      <c r="D489" s="815" t="s">
        <v>1</v>
      </c>
      <c r="E489" s="816"/>
      <c r="F489" s="815" t="s">
        <v>1</v>
      </c>
      <c r="G489" s="900"/>
      <c r="I489" s="858" t="s">
        <v>1976</v>
      </c>
      <c r="J489" s="1680" t="s">
        <v>0</v>
      </c>
      <c r="K489" s="1681"/>
      <c r="L489" s="815" t="s">
        <v>1</v>
      </c>
      <c r="M489" s="816"/>
      <c r="N489" s="917" t="s">
        <v>1</v>
      </c>
      <c r="O489" s="900"/>
      <c r="Q489" s="1663" t="s">
        <v>2003</v>
      </c>
      <c r="R489" s="815" t="s">
        <v>41</v>
      </c>
      <c r="S489" s="816"/>
      <c r="T489" s="815" t="s">
        <v>1</v>
      </c>
      <c r="U489" s="816"/>
      <c r="V489" s="815" t="s">
        <v>1</v>
      </c>
      <c r="W489" s="900"/>
      <c r="Y489" s="1663" t="s">
        <v>2082</v>
      </c>
      <c r="Z489" s="815" t="s">
        <v>41</v>
      </c>
      <c r="AA489" s="816"/>
      <c r="AB489" s="815" t="s">
        <v>1</v>
      </c>
      <c r="AC489" s="816"/>
      <c r="AD489" s="815" t="s">
        <v>1</v>
      </c>
      <c r="AE489" s="900"/>
      <c r="AG489" s="915"/>
      <c r="AH489" s="802"/>
      <c r="AI489" s="802"/>
      <c r="AJ489" s="1016"/>
      <c r="AK489" s="1016"/>
      <c r="AL489" s="1016"/>
      <c r="AM489" s="1016"/>
    </row>
    <row r="490" spans="1:39" ht="20.25" customHeight="1" x14ac:dyDescent="0.25">
      <c r="A490" s="1664"/>
      <c r="B490" s="1659" t="s">
        <v>1110</v>
      </c>
      <c r="C490" s="1660"/>
      <c r="D490" s="727">
        <v>132000</v>
      </c>
      <c r="E490" s="630"/>
      <c r="F490" s="630">
        <f>D490*(1-'SZORZÓ+FELTÉTELEK'!$A$1)</f>
        <v>132000</v>
      </c>
      <c r="G490" s="647"/>
      <c r="I490" s="859"/>
      <c r="J490" s="1659" t="s">
        <v>1110</v>
      </c>
      <c r="K490" s="1660"/>
      <c r="L490" s="727">
        <v>77000</v>
      </c>
      <c r="M490" s="630"/>
      <c r="N490" s="630">
        <f>L490*(1-'SZORZÓ+FELTÉTELEK'!$A$1)</f>
        <v>77000</v>
      </c>
      <c r="O490" s="844"/>
      <c r="Q490" s="1664"/>
      <c r="R490" s="529" t="s">
        <v>2004</v>
      </c>
      <c r="S490" s="530"/>
      <c r="T490" s="727">
        <v>105000</v>
      </c>
      <c r="U490" s="851"/>
      <c r="V490" s="630">
        <f>T490*(1-'SZORZÓ+FELTÉTELEK'!$A$1)</f>
        <v>105000</v>
      </c>
      <c r="W490" s="844"/>
      <c r="Y490" s="1664"/>
      <c r="Z490" s="529" t="s">
        <v>2004</v>
      </c>
      <c r="AA490" s="530"/>
      <c r="AB490" s="727">
        <v>88000</v>
      </c>
      <c r="AC490" s="630"/>
      <c r="AD490" s="630">
        <f>AB490*(1-'SZORZÓ+FELTÉTELEK'!$A$1)</f>
        <v>88000</v>
      </c>
      <c r="AE490" s="647"/>
      <c r="AG490" s="915"/>
      <c r="AH490" s="802"/>
      <c r="AI490" s="802"/>
      <c r="AJ490" s="791"/>
      <c r="AK490" s="791"/>
      <c r="AL490" s="791"/>
      <c r="AM490" s="791"/>
    </row>
    <row r="491" spans="1:39" ht="20.25" customHeight="1" x14ac:dyDescent="0.25">
      <c r="A491" s="1664"/>
      <c r="B491" s="1661" t="s">
        <v>1429</v>
      </c>
      <c r="C491" s="1662"/>
      <c r="D491" s="727">
        <f>D490+800</f>
        <v>132800</v>
      </c>
      <c r="E491" s="630"/>
      <c r="F491" s="630">
        <f>D491*(1-'SZORZÓ+FELTÉTELEK'!$A$1)</f>
        <v>132800</v>
      </c>
      <c r="G491" s="647"/>
      <c r="I491" s="859"/>
      <c r="J491" s="1661" t="s">
        <v>1429</v>
      </c>
      <c r="K491" s="1662"/>
      <c r="L491" s="727">
        <f>L490+800</f>
        <v>77800</v>
      </c>
      <c r="M491" s="630"/>
      <c r="N491" s="630">
        <f>L491*(1-'SZORZÓ+FELTÉTELEK'!$A$1)</f>
        <v>77800</v>
      </c>
      <c r="O491" s="844"/>
      <c r="Q491" s="1664"/>
      <c r="R491" s="708"/>
      <c r="S491" s="709"/>
      <c r="T491" s="709"/>
      <c r="U491" s="709"/>
      <c r="V491" s="709"/>
      <c r="W491" s="893"/>
      <c r="Y491" s="1664"/>
      <c r="Z491" s="708"/>
      <c r="AA491" s="709"/>
      <c r="AB491" s="709"/>
      <c r="AC491" s="709"/>
      <c r="AD491" s="709"/>
      <c r="AE491" s="893"/>
      <c r="AG491" s="915"/>
      <c r="AH491" s="802"/>
      <c r="AI491" s="802"/>
      <c r="AJ491" s="791"/>
      <c r="AK491" s="791"/>
      <c r="AL491" s="791"/>
      <c r="AM491" s="791"/>
    </row>
    <row r="492" spans="1:39" ht="20.25" customHeight="1" x14ac:dyDescent="0.25">
      <c r="A492" s="1664"/>
      <c r="B492" s="1661" t="s">
        <v>1441</v>
      </c>
      <c r="C492" s="1662"/>
      <c r="D492" s="727">
        <f>D490+800</f>
        <v>132800</v>
      </c>
      <c r="E492" s="630"/>
      <c r="F492" s="630">
        <f>D492*(1-'SZORZÓ+FELTÉTELEK'!$A$1)</f>
        <v>132800</v>
      </c>
      <c r="G492" s="647"/>
      <c r="I492" s="859"/>
      <c r="J492" s="1661" t="s">
        <v>1441</v>
      </c>
      <c r="K492" s="1662"/>
      <c r="L492" s="727">
        <f>L490+800</f>
        <v>77800</v>
      </c>
      <c r="M492" s="630"/>
      <c r="N492" s="630">
        <f>L492*(1-'SZORZÓ+FELTÉTELEK'!$A$1)</f>
        <v>77800</v>
      </c>
      <c r="O492" s="844"/>
      <c r="Q492" s="1664"/>
      <c r="R492" s="711"/>
      <c r="S492" s="712"/>
      <c r="T492" s="712"/>
      <c r="U492" s="712"/>
      <c r="V492" s="712"/>
      <c r="W492" s="904"/>
      <c r="Y492" s="1664"/>
      <c r="Z492" s="711"/>
      <c r="AA492" s="712"/>
      <c r="AB492" s="712"/>
      <c r="AC492" s="712"/>
      <c r="AD492" s="712"/>
      <c r="AE492" s="904"/>
      <c r="AG492" s="915"/>
      <c r="AH492" s="802"/>
      <c r="AI492" s="802"/>
      <c r="AJ492" s="791"/>
      <c r="AK492" s="791"/>
      <c r="AL492" s="791"/>
      <c r="AM492" s="791"/>
    </row>
    <row r="493" spans="1:39" ht="20.25" customHeight="1" x14ac:dyDescent="0.25">
      <c r="A493" s="1664"/>
      <c r="B493" s="1659" t="s">
        <v>59</v>
      </c>
      <c r="C493" s="1660"/>
      <c r="D493" s="727">
        <v>17000</v>
      </c>
      <c r="E493" s="630"/>
      <c r="F493" s="630">
        <f>D493*(1-'SZORZÓ+FELTÉTELEK'!$A$1)</f>
        <v>17000</v>
      </c>
      <c r="G493" s="647"/>
      <c r="I493" s="859"/>
      <c r="J493" s="1669"/>
      <c r="K493" s="1670"/>
      <c r="L493" s="1670"/>
      <c r="M493" s="1670"/>
      <c r="N493" s="1670"/>
      <c r="O493" s="1671"/>
      <c r="Q493" s="1664"/>
      <c r="R493" s="714"/>
      <c r="S493" s="715"/>
      <c r="T493" s="715"/>
      <c r="U493" s="715"/>
      <c r="V493" s="715"/>
      <c r="W493" s="905"/>
      <c r="Y493" s="1664"/>
      <c r="Z493" s="714"/>
      <c r="AA493" s="715"/>
      <c r="AB493" s="715"/>
      <c r="AC493" s="715"/>
      <c r="AD493" s="715"/>
      <c r="AE493" s="905"/>
      <c r="AG493" s="915"/>
      <c r="AH493" s="802"/>
      <c r="AI493" s="802"/>
      <c r="AJ493" s="791"/>
      <c r="AK493" s="791"/>
      <c r="AL493" s="791"/>
      <c r="AM493" s="791"/>
    </row>
    <row r="494" spans="1:39" ht="20.25" customHeight="1" x14ac:dyDescent="0.25">
      <c r="A494" s="1664"/>
      <c r="B494" s="1659" t="s">
        <v>1974</v>
      </c>
      <c r="C494" s="1660"/>
      <c r="D494" s="727">
        <v>10000</v>
      </c>
      <c r="E494" s="630"/>
      <c r="F494" s="630">
        <f>D494*(1-'SZORZÓ+FELTÉTELEK'!$A$1)</f>
        <v>10000</v>
      </c>
      <c r="G494" s="647"/>
      <c r="I494" s="859"/>
      <c r="J494" s="1672"/>
      <c r="K494" s="1673"/>
      <c r="L494" s="1673"/>
      <c r="M494" s="1673"/>
      <c r="N494" s="1673"/>
      <c r="O494" s="1674"/>
      <c r="Q494" s="1664"/>
      <c r="R494" s="88" t="s">
        <v>2</v>
      </c>
      <c r="S494" s="256" t="s">
        <v>2005</v>
      </c>
      <c r="T494" s="1285"/>
      <c r="U494" s="1286"/>
      <c r="V494" s="87" t="s">
        <v>3</v>
      </c>
      <c r="W494" s="257" t="s">
        <v>100</v>
      </c>
      <c r="Y494" s="1664"/>
      <c r="Z494" s="88" t="s">
        <v>2</v>
      </c>
      <c r="AA494" s="256" t="s">
        <v>216</v>
      </c>
      <c r="AB494" s="1682"/>
      <c r="AC494" s="1683"/>
      <c r="AD494" s="87" t="s">
        <v>3</v>
      </c>
      <c r="AE494" s="257" t="s">
        <v>100</v>
      </c>
      <c r="AG494" s="915"/>
      <c r="AH494" s="93"/>
      <c r="AI494" s="93"/>
      <c r="AJ494" s="271"/>
      <c r="AK494" s="271"/>
      <c r="AL494" s="271"/>
      <c r="AM494" s="271"/>
    </row>
    <row r="495" spans="1:39" ht="20.25" customHeight="1" x14ac:dyDescent="0.25">
      <c r="A495" s="1664"/>
      <c r="B495" s="88" t="s">
        <v>2</v>
      </c>
      <c r="C495" s="256" t="s">
        <v>661</v>
      </c>
      <c r="D495" s="448"/>
      <c r="E495" s="449"/>
      <c r="F495" s="87" t="s">
        <v>3</v>
      </c>
      <c r="G495" s="257" t="s">
        <v>47</v>
      </c>
      <c r="I495" s="859"/>
      <c r="J495" s="88" t="s">
        <v>2</v>
      </c>
      <c r="K495" s="89" t="s">
        <v>317</v>
      </c>
      <c r="L495" s="456"/>
      <c r="M495" s="457"/>
      <c r="N495" s="88" t="s">
        <v>3</v>
      </c>
      <c r="O495" s="73" t="s">
        <v>47</v>
      </c>
      <c r="Q495" s="1664"/>
      <c r="R495" s="88" t="s">
        <v>5</v>
      </c>
      <c r="S495" s="256" t="s">
        <v>90</v>
      </c>
      <c r="T495" s="1287"/>
      <c r="U495" s="1288"/>
      <c r="V495" s="87" t="s">
        <v>6</v>
      </c>
      <c r="W495" s="71" t="s">
        <v>1052</v>
      </c>
      <c r="Y495" s="1664"/>
      <c r="Z495" s="88" t="s">
        <v>5</v>
      </c>
      <c r="AA495" s="256" t="s">
        <v>2083</v>
      </c>
      <c r="AB495" s="1684"/>
      <c r="AC495" s="1685"/>
      <c r="AD495" s="87" t="s">
        <v>6</v>
      </c>
      <c r="AE495" s="71" t="s">
        <v>2064</v>
      </c>
      <c r="AG495" s="915"/>
      <c r="AH495" s="93"/>
      <c r="AI495" s="93"/>
      <c r="AJ495" s="271"/>
      <c r="AK495" s="271"/>
      <c r="AL495" s="271"/>
      <c r="AM495" s="271"/>
    </row>
    <row r="496" spans="1:39" ht="12.75" customHeight="1" x14ac:dyDescent="0.25">
      <c r="A496" s="1664"/>
      <c r="B496" s="88" t="s">
        <v>5</v>
      </c>
      <c r="C496" s="256" t="s">
        <v>196</v>
      </c>
      <c r="D496" s="450"/>
      <c r="E496" s="451"/>
      <c r="F496" s="87" t="s">
        <v>6</v>
      </c>
      <c r="G496" s="71" t="s">
        <v>650</v>
      </c>
      <c r="I496" s="859"/>
      <c r="J496" s="88" t="s">
        <v>5</v>
      </c>
      <c r="K496" s="89" t="s">
        <v>64</v>
      </c>
      <c r="L496" s="458"/>
      <c r="M496" s="459"/>
      <c r="N496" s="88" t="s">
        <v>6</v>
      </c>
      <c r="O496" s="71" t="s">
        <v>14</v>
      </c>
      <c r="Q496" s="1664"/>
      <c r="R496" s="88" t="s">
        <v>7</v>
      </c>
      <c r="S496" s="256" t="s">
        <v>58</v>
      </c>
      <c r="T496" s="1287"/>
      <c r="U496" s="1288"/>
      <c r="V496" s="7" t="s">
        <v>8</v>
      </c>
      <c r="W496" s="258" t="s">
        <v>1398</v>
      </c>
      <c r="Y496" s="1664"/>
      <c r="Z496" s="88" t="s">
        <v>7</v>
      </c>
      <c r="AA496" s="256" t="s">
        <v>170</v>
      </c>
      <c r="AB496" s="1684"/>
      <c r="AC496" s="1685"/>
      <c r="AD496" s="7" t="s">
        <v>8</v>
      </c>
      <c r="AE496" s="258" t="s">
        <v>1398</v>
      </c>
      <c r="AG496" s="915"/>
      <c r="AH496" s="194"/>
      <c r="AI496" s="193"/>
      <c r="AJ496" s="940"/>
      <c r="AK496" s="940"/>
      <c r="AL496" s="194"/>
      <c r="AM496" s="193"/>
    </row>
    <row r="497" spans="1:39" ht="12.75" customHeight="1" x14ac:dyDescent="0.25">
      <c r="A497" s="1664"/>
      <c r="B497" s="88" t="s">
        <v>7</v>
      </c>
      <c r="C497" s="256" t="s">
        <v>39</v>
      </c>
      <c r="D497" s="450"/>
      <c r="E497" s="451"/>
      <c r="F497" s="7" t="s">
        <v>8</v>
      </c>
      <c r="G497" s="258" t="s">
        <v>1398</v>
      </c>
      <c r="I497" s="859"/>
      <c r="J497" s="88" t="s">
        <v>7</v>
      </c>
      <c r="K497" s="89" t="s">
        <v>172</v>
      </c>
      <c r="L497" s="458"/>
      <c r="M497" s="459"/>
      <c r="N497" s="90" t="s">
        <v>8</v>
      </c>
      <c r="O497" s="72" t="s">
        <v>14</v>
      </c>
      <c r="Q497" s="1664"/>
      <c r="R497" s="88" t="s">
        <v>9</v>
      </c>
      <c r="S497" s="256" t="s">
        <v>86</v>
      </c>
      <c r="T497" s="1287"/>
      <c r="U497" s="1288"/>
      <c r="V497" s="7" t="s">
        <v>10</v>
      </c>
      <c r="W497" s="72" t="s">
        <v>32</v>
      </c>
      <c r="Y497" s="1664"/>
      <c r="Z497" s="88" t="s">
        <v>9</v>
      </c>
      <c r="AA497" s="256" t="s">
        <v>16</v>
      </c>
      <c r="AB497" s="1684"/>
      <c r="AC497" s="1685"/>
      <c r="AD497" s="7" t="s">
        <v>10</v>
      </c>
      <c r="AE497" s="72" t="s">
        <v>32</v>
      </c>
      <c r="AG497" s="915"/>
      <c r="AH497" s="194"/>
      <c r="AI497" s="193"/>
      <c r="AJ497" s="940"/>
      <c r="AK497" s="940"/>
      <c r="AL497" s="194"/>
      <c r="AM497" s="177"/>
    </row>
    <row r="498" spans="1:39" ht="12.75" customHeight="1" x14ac:dyDescent="0.25">
      <c r="A498" s="1664"/>
      <c r="B498" s="88" t="s">
        <v>9</v>
      </c>
      <c r="C498" s="256" t="s">
        <v>12</v>
      </c>
      <c r="D498" s="450"/>
      <c r="E498" s="451"/>
      <c r="F498" s="7" t="s">
        <v>10</v>
      </c>
      <c r="G498" s="72" t="s">
        <v>32</v>
      </c>
      <c r="I498" s="859"/>
      <c r="J498" s="88" t="s">
        <v>9</v>
      </c>
      <c r="K498" s="89" t="s">
        <v>131</v>
      </c>
      <c r="L498" s="458"/>
      <c r="M498" s="459"/>
      <c r="N498" s="90" t="s">
        <v>10</v>
      </c>
      <c r="O498" s="72" t="s">
        <v>154</v>
      </c>
      <c r="Q498" s="1664"/>
      <c r="R498" s="88" t="s">
        <v>11</v>
      </c>
      <c r="S498" s="256" t="s">
        <v>92</v>
      </c>
      <c r="T498" s="1289"/>
      <c r="U498" s="1290"/>
      <c r="V498" s="1303"/>
      <c r="W498" s="1314"/>
      <c r="Y498" s="1664"/>
      <c r="Z498" s="88" t="s">
        <v>11</v>
      </c>
      <c r="AA498" s="256" t="s">
        <v>289</v>
      </c>
      <c r="AB498" s="1686"/>
      <c r="AC498" s="1687"/>
      <c r="AD498" s="1688"/>
      <c r="AE498" s="1689"/>
      <c r="AG498" s="915"/>
      <c r="AH498" s="194"/>
      <c r="AI498" s="193"/>
      <c r="AJ498" s="940"/>
      <c r="AK498" s="940"/>
      <c r="AL498" s="178"/>
      <c r="AM498" s="179"/>
    </row>
    <row r="499" spans="1:39" ht="12.75" customHeight="1" x14ac:dyDescent="0.25">
      <c r="A499" s="1664"/>
      <c r="B499" s="88" t="s">
        <v>11</v>
      </c>
      <c r="C499" s="256" t="s">
        <v>219</v>
      </c>
      <c r="D499" s="452"/>
      <c r="E499" s="453"/>
      <c r="F499" s="454"/>
      <c r="G499" s="455"/>
      <c r="I499" s="859"/>
      <c r="J499" s="88" t="s">
        <v>11</v>
      </c>
      <c r="K499" s="89" t="s">
        <v>169</v>
      </c>
      <c r="L499" s="458"/>
      <c r="M499" s="459"/>
      <c r="N499" s="1079"/>
      <c r="O499" s="1667"/>
      <c r="Q499" s="1664"/>
      <c r="R499" s="1600" t="s">
        <v>2080</v>
      </c>
      <c r="S499" s="1600"/>
      <c r="T499" s="1600"/>
      <c r="U499" s="1600"/>
      <c r="V499" s="1600"/>
      <c r="W499" s="1601"/>
      <c r="Y499" s="1664"/>
      <c r="Z499" s="1690" t="s">
        <v>2084</v>
      </c>
      <c r="AA499" s="1690"/>
      <c r="AB499" s="1690"/>
      <c r="AC499" s="1690"/>
      <c r="AD499" s="1690"/>
      <c r="AE499" s="1691"/>
      <c r="AG499" s="915"/>
      <c r="AH499" s="194"/>
      <c r="AI499" s="193"/>
      <c r="AJ499" s="940"/>
      <c r="AK499" s="940"/>
      <c r="AL499" s="178"/>
      <c r="AM499" s="179"/>
    </row>
    <row r="500" spans="1:39" ht="12.75" customHeight="1" x14ac:dyDescent="0.25">
      <c r="A500" s="1664"/>
      <c r="B500" s="1600" t="s">
        <v>1975</v>
      </c>
      <c r="C500" s="1600"/>
      <c r="D500" s="1600"/>
      <c r="E500" s="1600"/>
      <c r="F500" s="1600"/>
      <c r="G500" s="1601"/>
      <c r="I500" s="859"/>
      <c r="J500" s="88" t="s">
        <v>275</v>
      </c>
      <c r="K500" s="89" t="s">
        <v>183</v>
      </c>
      <c r="L500" s="460"/>
      <c r="M500" s="461"/>
      <c r="N500" s="1080"/>
      <c r="O500" s="1668"/>
      <c r="Q500" s="1664"/>
      <c r="R500" s="1602"/>
      <c r="S500" s="1602"/>
      <c r="T500" s="1602"/>
      <c r="U500" s="1602"/>
      <c r="V500" s="1602"/>
      <c r="W500" s="1603"/>
      <c r="Y500" s="1664"/>
      <c r="Z500" s="1692"/>
      <c r="AA500" s="1692"/>
      <c r="AB500" s="1692"/>
      <c r="AC500" s="1692"/>
      <c r="AD500" s="1692"/>
      <c r="AE500" s="1693"/>
      <c r="AG500" s="915"/>
      <c r="AH500" s="194"/>
      <c r="AI500" s="193"/>
      <c r="AJ500" s="940"/>
      <c r="AK500" s="940"/>
      <c r="AL500" s="194"/>
      <c r="AM500" s="179"/>
    </row>
    <row r="501" spans="1:39" ht="133.5" customHeight="1" thickBot="1" x14ac:dyDescent="0.3">
      <c r="A501" s="1665"/>
      <c r="B501" s="1604"/>
      <c r="C501" s="1604"/>
      <c r="D501" s="1604"/>
      <c r="E501" s="1604"/>
      <c r="F501" s="1604"/>
      <c r="G501" s="1605"/>
      <c r="I501" s="860"/>
      <c r="J501" s="1675" t="s">
        <v>1977</v>
      </c>
      <c r="K501" s="1676"/>
      <c r="L501" s="1676"/>
      <c r="M501" s="1676"/>
      <c r="N501" s="1676"/>
      <c r="O501" s="1677"/>
      <c r="Q501" s="1665"/>
      <c r="R501" s="1604"/>
      <c r="S501" s="1604"/>
      <c r="T501" s="1604"/>
      <c r="U501" s="1604"/>
      <c r="V501" s="1604"/>
      <c r="W501" s="1605"/>
      <c r="Y501" s="1665"/>
      <c r="Z501" s="1694"/>
      <c r="AA501" s="1694"/>
      <c r="AB501" s="1694"/>
      <c r="AC501" s="1694"/>
      <c r="AD501" s="1694"/>
      <c r="AE501" s="1695"/>
      <c r="AG501" s="915"/>
      <c r="AH501" s="895"/>
      <c r="AI501" s="895"/>
      <c r="AJ501" s="895"/>
      <c r="AK501" s="895"/>
      <c r="AL501" s="895"/>
      <c r="AM501" s="895"/>
    </row>
    <row r="502" spans="1:39" ht="16.5" customHeight="1" x14ac:dyDescent="0.25">
      <c r="C502" s="1"/>
      <c r="D502" s="1"/>
      <c r="E502" s="1"/>
      <c r="F502" s="1"/>
      <c r="I502" s="187"/>
      <c r="J502" s="304"/>
      <c r="K502" s="304"/>
      <c r="L502" s="304"/>
      <c r="M502" s="304"/>
      <c r="N502" s="304"/>
      <c r="O502" s="304"/>
      <c r="AG502" s="189"/>
      <c r="AH502" s="895"/>
      <c r="AI502" s="895"/>
      <c r="AJ502" s="895"/>
      <c r="AK502" s="895"/>
      <c r="AL502" s="895"/>
      <c r="AM502" s="895"/>
    </row>
    <row r="503" spans="1:39" ht="16.149999999999999" hidden="1" customHeight="1" x14ac:dyDescent="0.25">
      <c r="A503" s="189"/>
      <c r="B503" s="29"/>
      <c r="C503" s="29"/>
      <c r="D503" s="29"/>
      <c r="E503" s="29"/>
      <c r="F503" s="29"/>
      <c r="G503" s="29"/>
      <c r="I503" s="187"/>
      <c r="J503" s="304"/>
      <c r="K503" s="304"/>
      <c r="L503" s="304"/>
      <c r="M503" s="304"/>
      <c r="N503" s="304"/>
      <c r="O503" s="304"/>
      <c r="Q503" s="187"/>
      <c r="R503" s="187"/>
      <c r="S503" s="187"/>
      <c r="T503" s="187"/>
      <c r="U503" s="187"/>
      <c r="V503" s="187"/>
      <c r="W503" s="187"/>
      <c r="X503" s="187"/>
      <c r="Y503" s="187"/>
      <c r="Z503" s="187"/>
      <c r="AA503" s="187"/>
      <c r="AB503" s="187"/>
      <c r="AC503" s="187"/>
      <c r="AD503" s="187"/>
      <c r="AE503" s="187"/>
      <c r="AF503" s="187"/>
      <c r="AG503" s="187"/>
      <c r="AH503" s="29"/>
      <c r="AI503" s="29"/>
      <c r="AJ503" s="29"/>
      <c r="AK503" s="29"/>
      <c r="AL503" s="29"/>
      <c r="AM503" s="29"/>
    </row>
    <row r="504" spans="1:39" ht="23.65" hidden="1" customHeight="1" x14ac:dyDescent="0.25">
      <c r="Q504" s="187"/>
      <c r="R504" s="187"/>
      <c r="S504" s="187"/>
      <c r="T504" s="187"/>
      <c r="U504" s="187"/>
      <c r="V504" s="187"/>
      <c r="W504" s="187"/>
      <c r="X504" s="187"/>
      <c r="Y504" s="187"/>
      <c r="Z504" s="187"/>
      <c r="AA504" s="187"/>
      <c r="AB504" s="187"/>
      <c r="AC504" s="187"/>
      <c r="AD504" s="187"/>
      <c r="AE504" s="187"/>
      <c r="AF504" s="187"/>
      <c r="AG504" s="187"/>
      <c r="AH504" s="802"/>
      <c r="AI504" s="802"/>
      <c r="AJ504" s="802"/>
      <c r="AK504" s="802"/>
      <c r="AL504" s="802"/>
      <c r="AM504" s="802"/>
    </row>
    <row r="505" spans="1:39" ht="20.25" hidden="1" customHeight="1" x14ac:dyDescent="0.25">
      <c r="Q505" s="187"/>
      <c r="R505" s="187"/>
      <c r="S505" s="187"/>
      <c r="T505" s="187"/>
      <c r="U505" s="187"/>
      <c r="V505" s="187"/>
      <c r="W505" s="187"/>
      <c r="X505" s="187"/>
      <c r="Y505" s="187"/>
      <c r="Z505" s="187"/>
      <c r="AA505" s="187"/>
      <c r="AB505" s="187"/>
      <c r="AC505" s="187"/>
      <c r="AD505" s="187"/>
      <c r="AE505" s="187"/>
      <c r="AF505" s="187"/>
      <c r="AG505" s="187"/>
      <c r="AH505" s="802"/>
      <c r="AI505" s="802"/>
      <c r="AJ505" s="791"/>
      <c r="AK505" s="791"/>
      <c r="AL505" s="791"/>
      <c r="AM505" s="791"/>
    </row>
    <row r="506" spans="1:39" ht="20.25" hidden="1" customHeight="1" x14ac:dyDescent="0.25">
      <c r="Q506" s="187"/>
      <c r="R506" s="187"/>
      <c r="S506" s="187"/>
      <c r="T506" s="187"/>
      <c r="U506" s="187"/>
      <c r="V506" s="187"/>
      <c r="W506" s="187"/>
      <c r="X506" s="187"/>
      <c r="Y506" s="187"/>
      <c r="Z506" s="187"/>
      <c r="AA506" s="187"/>
      <c r="AB506" s="187"/>
      <c r="AC506" s="187"/>
      <c r="AD506" s="187"/>
      <c r="AE506" s="187"/>
      <c r="AF506" s="187"/>
      <c r="AG506" s="187"/>
      <c r="AH506" s="1053"/>
      <c r="AI506" s="1053"/>
      <c r="AJ506" s="1053"/>
      <c r="AK506" s="1053"/>
      <c r="AL506" s="1053"/>
      <c r="AM506" s="1053"/>
    </row>
    <row r="507" spans="1:39" ht="20.25" hidden="1" customHeight="1" x14ac:dyDescent="0.25">
      <c r="Q507" s="187"/>
      <c r="R507" s="187"/>
      <c r="S507" s="187"/>
      <c r="T507" s="187"/>
      <c r="U507" s="187"/>
      <c r="V507" s="187"/>
      <c r="W507" s="187"/>
      <c r="X507" s="187"/>
      <c r="Y507" s="187"/>
      <c r="Z507" s="187"/>
      <c r="AA507" s="187"/>
      <c r="AB507" s="187"/>
      <c r="AC507" s="187"/>
      <c r="AD507" s="187"/>
      <c r="AE507" s="187"/>
      <c r="AF507" s="187"/>
      <c r="AG507" s="187"/>
      <c r="AH507" s="1053"/>
      <c r="AI507" s="1053"/>
      <c r="AJ507" s="1053"/>
      <c r="AK507" s="1053"/>
      <c r="AL507" s="1053"/>
      <c r="AM507" s="1053"/>
    </row>
    <row r="508" spans="1:39" ht="20.25" hidden="1" customHeight="1" x14ac:dyDescent="0.25">
      <c r="Q508" s="187"/>
      <c r="R508" s="187"/>
      <c r="S508" s="187"/>
      <c r="T508" s="187"/>
      <c r="U508" s="187"/>
      <c r="V508" s="187"/>
      <c r="W508" s="187"/>
      <c r="X508" s="187"/>
      <c r="Y508" s="187"/>
      <c r="Z508" s="187"/>
      <c r="AA508" s="187"/>
      <c r="AB508" s="187"/>
      <c r="AC508" s="187"/>
      <c r="AD508" s="187"/>
      <c r="AE508" s="187"/>
      <c r="AF508" s="187"/>
      <c r="AG508" s="187"/>
      <c r="AH508" s="1053"/>
      <c r="AI508" s="1053"/>
      <c r="AJ508" s="1053"/>
      <c r="AK508" s="1053"/>
      <c r="AL508" s="1053"/>
      <c r="AM508" s="1053"/>
    </row>
    <row r="509" spans="1:39" ht="12.75" hidden="1" customHeight="1" x14ac:dyDescent="0.25">
      <c r="Q509" s="187"/>
      <c r="R509" s="187"/>
      <c r="S509" s="187"/>
      <c r="T509" s="187"/>
      <c r="U509" s="187"/>
      <c r="V509" s="187"/>
      <c r="W509" s="187"/>
      <c r="X509" s="187"/>
      <c r="Y509" s="187"/>
      <c r="Z509" s="187"/>
      <c r="AA509" s="187"/>
      <c r="AB509" s="187"/>
      <c r="AC509" s="187"/>
      <c r="AD509" s="187"/>
      <c r="AE509" s="187"/>
      <c r="AF509" s="187"/>
      <c r="AG509" s="187"/>
      <c r="AH509" s="180"/>
      <c r="AI509" s="196"/>
      <c r="AJ509" s="947"/>
      <c r="AK509" s="947"/>
      <c r="AL509" s="194"/>
      <c r="AM509" s="193"/>
    </row>
    <row r="510" spans="1:39" ht="12.75" hidden="1" customHeight="1" x14ac:dyDescent="0.25">
      <c r="Q510" s="187"/>
      <c r="R510" s="187"/>
      <c r="S510" s="187"/>
      <c r="T510" s="187"/>
      <c r="U510" s="187"/>
      <c r="V510" s="187"/>
      <c r="W510" s="187"/>
      <c r="X510" s="187"/>
      <c r="Y510" s="187"/>
      <c r="Z510" s="187"/>
      <c r="AA510" s="187"/>
      <c r="AB510" s="187"/>
      <c r="AC510" s="187"/>
      <c r="AD510" s="187"/>
      <c r="AE510" s="187"/>
      <c r="AF510" s="187"/>
      <c r="AG510" s="187"/>
      <c r="AH510" s="180"/>
      <c r="AI510" s="196"/>
      <c r="AJ510" s="947"/>
      <c r="AK510" s="947"/>
      <c r="AL510" s="194"/>
      <c r="AM510" s="177"/>
    </row>
    <row r="511" spans="1:39" ht="12.75" hidden="1" customHeight="1" x14ac:dyDescent="0.25">
      <c r="Q511" s="187"/>
      <c r="R511" s="187"/>
      <c r="S511" s="187"/>
      <c r="T511" s="187"/>
      <c r="U511" s="187"/>
      <c r="V511" s="187"/>
      <c r="W511" s="187"/>
      <c r="X511" s="187"/>
      <c r="Y511" s="187"/>
      <c r="Z511" s="187"/>
      <c r="AA511" s="187"/>
      <c r="AB511" s="187"/>
      <c r="AC511" s="187"/>
      <c r="AD511" s="187"/>
      <c r="AE511" s="187"/>
      <c r="AF511" s="187"/>
      <c r="AG511" s="187"/>
      <c r="AH511" s="194"/>
      <c r="AI511" s="193"/>
      <c r="AJ511" s="947"/>
      <c r="AK511" s="947"/>
      <c r="AL511" s="178"/>
      <c r="AM511" s="179"/>
    </row>
    <row r="512" spans="1:39" ht="12.75" hidden="1" customHeight="1" x14ac:dyDescent="0.25">
      <c r="Q512" s="187"/>
      <c r="R512" s="187"/>
      <c r="S512" s="187"/>
      <c r="T512" s="187"/>
      <c r="U512" s="187"/>
      <c r="V512" s="187"/>
      <c r="W512" s="187"/>
      <c r="X512" s="187"/>
      <c r="Y512" s="187"/>
      <c r="Z512" s="187"/>
      <c r="AA512" s="187"/>
      <c r="AB512" s="187"/>
      <c r="AC512" s="187"/>
      <c r="AD512" s="187"/>
      <c r="AE512" s="187"/>
      <c r="AF512" s="187"/>
      <c r="AG512" s="187"/>
      <c r="AH512" s="180"/>
      <c r="AI512" s="196"/>
      <c r="AJ512" s="947"/>
      <c r="AK512" s="947"/>
      <c r="AL512" s="178"/>
      <c r="AM512" s="179"/>
    </row>
    <row r="513" spans="17:39" ht="12.75" hidden="1" customHeight="1" x14ac:dyDescent="0.25">
      <c r="Q513" s="187"/>
      <c r="R513" s="187"/>
      <c r="S513" s="187"/>
      <c r="T513" s="187"/>
      <c r="U513" s="187"/>
      <c r="V513" s="187"/>
      <c r="W513" s="187"/>
      <c r="X513" s="187"/>
      <c r="Y513" s="187"/>
      <c r="Z513" s="187"/>
      <c r="AA513" s="187"/>
      <c r="AB513" s="187"/>
      <c r="AC513" s="187"/>
      <c r="AD513" s="187"/>
      <c r="AE513" s="187"/>
      <c r="AF513" s="187"/>
      <c r="AG513" s="187"/>
      <c r="AH513" s="180"/>
      <c r="AI513" s="196"/>
      <c r="AJ513" s="947"/>
      <c r="AK513" s="947"/>
      <c r="AL513" s="194"/>
      <c r="AM513" s="188"/>
    </row>
    <row r="514" spans="17:39" ht="134.25" hidden="1" customHeight="1" x14ac:dyDescent="0.25">
      <c r="Q514" s="187"/>
      <c r="R514" s="187"/>
      <c r="S514" s="187"/>
      <c r="T514" s="187"/>
      <c r="U514" s="187"/>
      <c r="V514" s="187"/>
      <c r="W514" s="187"/>
      <c r="X514" s="187"/>
      <c r="Y514" s="187"/>
      <c r="Z514" s="187"/>
      <c r="AA514" s="187"/>
      <c r="AB514" s="187"/>
      <c r="AC514" s="187"/>
      <c r="AD514" s="187"/>
      <c r="AE514" s="187"/>
      <c r="AF514" s="187"/>
      <c r="AG514" s="187"/>
      <c r="AH514" s="895"/>
      <c r="AI514" s="895"/>
      <c r="AJ514" s="895"/>
      <c r="AK514" s="895"/>
      <c r="AL514" s="895"/>
      <c r="AM514" s="895"/>
    </row>
    <row r="515" spans="17:39" ht="23.65" hidden="1" customHeight="1" x14ac:dyDescent="0.25">
      <c r="Q515" s="187"/>
      <c r="R515" s="187"/>
      <c r="S515" s="187"/>
      <c r="T515" s="187"/>
      <c r="U515" s="187"/>
      <c r="V515" s="187"/>
      <c r="W515" s="187"/>
      <c r="X515" s="187"/>
      <c r="Y515" s="187"/>
      <c r="Z515" s="187"/>
      <c r="AA515" s="187"/>
      <c r="AB515" s="187"/>
      <c r="AC515" s="187"/>
      <c r="AD515" s="187"/>
      <c r="AE515" s="187"/>
      <c r="AF515" s="187"/>
      <c r="AG515" s="187"/>
      <c r="AH515" s="895"/>
      <c r="AI515" s="895"/>
      <c r="AJ515" s="895"/>
      <c r="AK515" s="895"/>
      <c r="AL515" s="895"/>
      <c r="AM515" s="895"/>
    </row>
    <row r="516" spans="17:39" ht="16.149999999999999" hidden="1" customHeight="1" x14ac:dyDescent="0.25">
      <c r="Q516" s="187"/>
      <c r="R516" s="187"/>
      <c r="S516" s="187"/>
      <c r="T516" s="187"/>
      <c r="U516" s="187"/>
      <c r="V516" s="187"/>
      <c r="W516" s="187"/>
      <c r="X516" s="187"/>
      <c r="Y516" s="187"/>
      <c r="Z516" s="187"/>
      <c r="AA516" s="187"/>
      <c r="AB516" s="187"/>
      <c r="AC516" s="187"/>
      <c r="AD516" s="187"/>
      <c r="AE516" s="187"/>
      <c r="AF516" s="187"/>
      <c r="AG516" s="187"/>
    </row>
    <row r="517" spans="17:39" ht="23.65" hidden="1" customHeight="1" x14ac:dyDescent="0.25">
      <c r="Q517" s="187"/>
      <c r="R517" s="187"/>
      <c r="S517" s="187"/>
      <c r="T517" s="187"/>
      <c r="U517" s="187"/>
      <c r="V517" s="187"/>
      <c r="W517" s="187"/>
      <c r="X517" s="187"/>
      <c r="Y517" s="187"/>
      <c r="Z517" s="187"/>
      <c r="AA517" s="187"/>
      <c r="AB517" s="187"/>
      <c r="AC517" s="187"/>
      <c r="AD517" s="187"/>
      <c r="AE517" s="187"/>
      <c r="AF517" s="187"/>
      <c r="AG517" s="187"/>
      <c r="AI517" s="1"/>
      <c r="AJ517" s="1"/>
      <c r="AK517" s="1"/>
      <c r="AL517" s="1"/>
    </row>
    <row r="518" spans="17:39" ht="20.25" hidden="1" customHeight="1" x14ac:dyDescent="0.25">
      <c r="Q518" s="187"/>
      <c r="R518" s="187"/>
      <c r="S518" s="187"/>
      <c r="T518" s="187"/>
      <c r="U518" s="187"/>
      <c r="V518" s="187"/>
      <c r="W518" s="187"/>
      <c r="X518" s="187"/>
      <c r="Y518" s="187"/>
      <c r="Z518" s="187"/>
      <c r="AA518" s="187"/>
      <c r="AB518" s="187"/>
      <c r="AC518" s="187"/>
      <c r="AD518" s="187"/>
      <c r="AE518" s="187"/>
      <c r="AF518" s="187"/>
      <c r="AG518" s="187"/>
      <c r="AI518" s="1"/>
      <c r="AJ518" s="1"/>
      <c r="AK518" s="1"/>
      <c r="AL518" s="1"/>
    </row>
    <row r="519" spans="17:39" ht="20.25" hidden="1" customHeight="1" x14ac:dyDescent="0.25">
      <c r="Q519" s="187"/>
      <c r="R519" s="187"/>
      <c r="S519" s="187"/>
      <c r="T519" s="187"/>
      <c r="U519" s="187"/>
      <c r="V519" s="187"/>
      <c r="W519" s="187"/>
      <c r="X519" s="187"/>
      <c r="Y519" s="187"/>
      <c r="Z519" s="187"/>
      <c r="AA519" s="187"/>
      <c r="AB519" s="187"/>
      <c r="AC519" s="187"/>
      <c r="AD519" s="187"/>
      <c r="AE519" s="187"/>
      <c r="AF519" s="187"/>
      <c r="AG519" s="187"/>
      <c r="AI519" s="1"/>
      <c r="AJ519" s="1"/>
      <c r="AK519" s="1"/>
      <c r="AL519" s="1"/>
    </row>
    <row r="520" spans="17:39" ht="20.25" hidden="1" customHeight="1" x14ac:dyDescent="0.25">
      <c r="Q520" s="187"/>
      <c r="R520" s="187"/>
      <c r="S520" s="187"/>
      <c r="T520" s="187"/>
      <c r="U520" s="187"/>
      <c r="V520" s="187"/>
      <c r="W520" s="187"/>
      <c r="X520" s="187"/>
      <c r="Y520" s="187"/>
      <c r="Z520" s="187"/>
      <c r="AA520" s="187"/>
      <c r="AB520" s="187"/>
      <c r="AC520" s="187"/>
      <c r="AD520" s="187"/>
      <c r="AE520" s="187"/>
      <c r="AF520" s="187"/>
      <c r="AG520" s="187"/>
      <c r="AI520" s="1"/>
      <c r="AJ520" s="1"/>
      <c r="AK520" s="1"/>
      <c r="AL520" s="1"/>
    </row>
    <row r="521" spans="17:39" ht="20.25" hidden="1" customHeight="1" x14ac:dyDescent="0.25">
      <c r="Q521" s="187"/>
      <c r="R521" s="187"/>
      <c r="S521" s="187"/>
      <c r="T521" s="187"/>
      <c r="U521" s="187"/>
      <c r="V521" s="187"/>
      <c r="W521" s="187"/>
      <c r="X521" s="187"/>
      <c r="Y521" s="187"/>
      <c r="Z521" s="187"/>
      <c r="AA521" s="187"/>
      <c r="AB521" s="187"/>
      <c r="AC521" s="187"/>
      <c r="AD521" s="187"/>
      <c r="AE521" s="187"/>
      <c r="AF521" s="187"/>
      <c r="AG521" s="187"/>
      <c r="AI521" s="1"/>
      <c r="AJ521" s="1"/>
      <c r="AK521" s="1"/>
      <c r="AL521" s="1"/>
    </row>
    <row r="522" spans="17:39" ht="12.75" hidden="1" customHeight="1" x14ac:dyDescent="0.25">
      <c r="Q522" s="187"/>
      <c r="R522" s="187"/>
      <c r="S522" s="187"/>
      <c r="T522" s="187"/>
      <c r="U522" s="187"/>
      <c r="V522" s="187"/>
      <c r="W522" s="187"/>
      <c r="X522" s="187"/>
      <c r="Y522" s="187"/>
      <c r="Z522" s="187"/>
      <c r="AA522" s="187"/>
      <c r="AB522" s="187"/>
      <c r="AC522" s="187"/>
      <c r="AD522" s="187"/>
      <c r="AE522" s="187"/>
      <c r="AF522" s="187"/>
      <c r="AG522" s="187"/>
      <c r="AI522" s="1"/>
      <c r="AJ522" s="1"/>
      <c r="AK522" s="1"/>
      <c r="AL522" s="1"/>
    </row>
    <row r="523" spans="17:39" ht="12.75" hidden="1" customHeight="1" x14ac:dyDescent="0.25">
      <c r="Q523" s="187"/>
      <c r="R523" s="187"/>
      <c r="S523" s="187"/>
      <c r="T523" s="187"/>
      <c r="U523" s="187"/>
      <c r="V523" s="187"/>
      <c r="W523" s="187"/>
      <c r="X523" s="187"/>
      <c r="Y523" s="187"/>
      <c r="Z523" s="187"/>
      <c r="AA523" s="187"/>
      <c r="AB523" s="187"/>
      <c r="AC523" s="187"/>
      <c r="AD523" s="187"/>
      <c r="AE523" s="187"/>
      <c r="AF523" s="187"/>
      <c r="AG523" s="187"/>
      <c r="AI523" s="1"/>
      <c r="AJ523" s="1"/>
      <c r="AK523" s="1"/>
      <c r="AL523" s="1"/>
    </row>
    <row r="524" spans="17:39" ht="12.75" hidden="1" customHeight="1" x14ac:dyDescent="0.25">
      <c r="Q524" s="187"/>
      <c r="R524" s="187"/>
      <c r="S524" s="187"/>
      <c r="T524" s="187"/>
      <c r="U524" s="187"/>
      <c r="V524" s="187"/>
      <c r="W524" s="187"/>
      <c r="X524" s="187"/>
      <c r="Y524" s="187"/>
      <c r="Z524" s="187"/>
      <c r="AA524" s="187"/>
      <c r="AB524" s="187"/>
      <c r="AC524" s="187"/>
      <c r="AD524" s="187"/>
      <c r="AE524" s="187"/>
      <c r="AF524" s="187"/>
      <c r="AG524" s="187"/>
      <c r="AI524" s="1"/>
      <c r="AJ524" s="1"/>
      <c r="AK524" s="1"/>
      <c r="AL524" s="1"/>
    </row>
    <row r="525" spans="17:39" ht="12.75" hidden="1" customHeight="1" x14ac:dyDescent="0.25">
      <c r="Q525" s="187"/>
      <c r="R525" s="187"/>
      <c r="S525" s="187"/>
      <c r="T525" s="187"/>
      <c r="U525" s="187"/>
      <c r="V525" s="187"/>
      <c r="W525" s="187"/>
      <c r="X525" s="187"/>
      <c r="Y525" s="187"/>
      <c r="Z525" s="187"/>
      <c r="AA525" s="187"/>
      <c r="AB525" s="187"/>
      <c r="AC525" s="187"/>
      <c r="AD525" s="187"/>
      <c r="AE525" s="187"/>
      <c r="AF525" s="187"/>
      <c r="AG525" s="187"/>
      <c r="AI525" s="1"/>
      <c r="AJ525" s="1"/>
      <c r="AK525" s="1"/>
      <c r="AL525" s="1"/>
    </row>
    <row r="526" spans="17:39" ht="12.75" hidden="1" customHeight="1" x14ac:dyDescent="0.25">
      <c r="Q526" s="187"/>
      <c r="R526" s="187"/>
      <c r="S526" s="187"/>
      <c r="T526" s="187"/>
      <c r="U526" s="187"/>
      <c r="V526" s="187"/>
      <c r="W526" s="187"/>
      <c r="X526" s="187"/>
      <c r="Y526" s="187"/>
      <c r="Z526" s="187"/>
      <c r="AA526" s="187"/>
      <c r="AB526" s="187"/>
      <c r="AC526" s="187"/>
      <c r="AD526" s="187"/>
      <c r="AE526" s="187"/>
      <c r="AF526" s="187"/>
      <c r="AG526" s="187"/>
      <c r="AI526" s="1"/>
      <c r="AJ526" s="1"/>
      <c r="AK526" s="1"/>
      <c r="AL526" s="1"/>
    </row>
    <row r="527" spans="17:39" ht="134.25" hidden="1" customHeight="1" x14ac:dyDescent="0.25">
      <c r="Q527" s="187"/>
      <c r="R527" s="187"/>
      <c r="S527" s="187"/>
      <c r="T527" s="187"/>
      <c r="U527" s="187"/>
      <c r="V527" s="187"/>
      <c r="W527" s="187"/>
      <c r="X527" s="187"/>
      <c r="Y527" s="187"/>
      <c r="Z527" s="187"/>
      <c r="AA527" s="187"/>
      <c r="AB527" s="187"/>
      <c r="AC527" s="187"/>
      <c r="AD527" s="187"/>
      <c r="AE527" s="187"/>
      <c r="AF527" s="187"/>
      <c r="AG527" s="187"/>
      <c r="AI527" s="1"/>
      <c r="AJ527" s="1"/>
      <c r="AK527" s="1"/>
      <c r="AL527" s="1"/>
    </row>
    <row r="528" spans="17:39" ht="23.65" hidden="1" customHeight="1" x14ac:dyDescent="0.25">
      <c r="Q528" s="187"/>
      <c r="R528" s="187"/>
      <c r="S528" s="187"/>
      <c r="T528" s="187"/>
      <c r="U528" s="187"/>
      <c r="V528" s="187"/>
      <c r="W528" s="187"/>
      <c r="X528" s="187"/>
      <c r="Y528" s="187"/>
      <c r="Z528" s="187"/>
      <c r="AA528" s="187"/>
      <c r="AB528" s="187"/>
      <c r="AC528" s="187"/>
      <c r="AD528" s="187"/>
      <c r="AE528" s="187"/>
      <c r="AF528" s="187"/>
      <c r="AG528" s="187"/>
      <c r="AI528" s="1"/>
      <c r="AJ528" s="1"/>
      <c r="AK528" s="1"/>
      <c r="AL528" s="1"/>
    </row>
    <row r="529" spans="1:39" ht="1.5" customHeight="1" thickBot="1" x14ac:dyDescent="0.3">
      <c r="C529" s="1"/>
      <c r="D529" s="1"/>
      <c r="E529" s="1"/>
      <c r="F529" s="1"/>
      <c r="K529" s="1"/>
      <c r="L529" s="1"/>
      <c r="M529" s="1"/>
      <c r="Q529" s="187"/>
      <c r="R529" s="187"/>
      <c r="S529" s="187"/>
      <c r="T529" s="187"/>
      <c r="U529" s="187"/>
      <c r="V529" s="187"/>
      <c r="W529" s="187"/>
      <c r="X529" s="187"/>
      <c r="Y529" s="187"/>
      <c r="Z529" s="187"/>
      <c r="AA529" s="187"/>
      <c r="AB529" s="187"/>
      <c r="AC529" s="187"/>
      <c r="AD529" s="187"/>
      <c r="AE529" s="187"/>
      <c r="AF529" s="187"/>
      <c r="AG529" s="187"/>
    </row>
    <row r="530" spans="1:39" ht="23.65" customHeight="1" thickTop="1" x14ac:dyDescent="0.25">
      <c r="A530" s="755" t="s">
        <v>2090</v>
      </c>
      <c r="B530" s="621" t="s">
        <v>41</v>
      </c>
      <c r="C530" s="622"/>
      <c r="D530" s="623" t="s">
        <v>1497</v>
      </c>
      <c r="E530" s="624"/>
      <c r="F530" s="624" t="s">
        <v>1</v>
      </c>
      <c r="G530" s="625"/>
      <c r="K530" s="1"/>
      <c r="L530" s="1"/>
      <c r="M530" s="1"/>
      <c r="S530" s="1"/>
      <c r="T530" s="1"/>
      <c r="U530" s="1"/>
      <c r="V530" s="1"/>
      <c r="AA530" s="1"/>
      <c r="AB530" s="1"/>
      <c r="AC530" s="1"/>
      <c r="AD530" s="1"/>
      <c r="AI530" s="1"/>
      <c r="AJ530" s="1"/>
      <c r="AK530" s="1"/>
      <c r="AL530" s="1"/>
    </row>
    <row r="531" spans="1:39" ht="20.25" x14ac:dyDescent="0.25">
      <c r="A531" s="756"/>
      <c r="B531" s="626" t="s">
        <v>17</v>
      </c>
      <c r="C531" s="627"/>
      <c r="D531" s="630">
        <v>144000</v>
      </c>
      <c r="E531" s="631"/>
      <c r="F531" s="630">
        <f>D531*(1-'SZORZÓ+FELTÉTELEK'!$A$1)</f>
        <v>144000</v>
      </c>
      <c r="G531" s="647"/>
      <c r="K531" s="1"/>
      <c r="L531" s="1"/>
      <c r="M531" s="1"/>
      <c r="S531" s="1"/>
      <c r="T531" s="1"/>
      <c r="U531" s="1"/>
      <c r="V531" s="1"/>
      <c r="AA531" s="1"/>
      <c r="AB531" s="1"/>
      <c r="AC531" s="1"/>
      <c r="AD531" s="1"/>
      <c r="AI531" s="1"/>
      <c r="AJ531" s="1"/>
      <c r="AK531" s="1"/>
      <c r="AL531" s="1"/>
    </row>
    <row r="532" spans="1:39" ht="20.25" customHeight="1" x14ac:dyDescent="0.25">
      <c r="A532" s="756"/>
      <c r="B532" s="638"/>
      <c r="C532" s="639"/>
      <c r="D532" s="639"/>
      <c r="E532" s="639"/>
      <c r="F532" s="639"/>
      <c r="G532" s="640"/>
      <c r="K532" s="1"/>
      <c r="L532" s="1"/>
      <c r="M532" s="1"/>
      <c r="S532" s="1"/>
      <c r="T532" s="1"/>
      <c r="U532" s="1"/>
      <c r="V532" s="1"/>
      <c r="AA532" s="1"/>
      <c r="AB532" s="1"/>
      <c r="AC532" s="1"/>
      <c r="AD532" s="1"/>
      <c r="AI532" s="1"/>
      <c r="AJ532" s="1"/>
      <c r="AK532" s="1"/>
      <c r="AL532" s="1"/>
    </row>
    <row r="533" spans="1:39" ht="20.25" customHeight="1" x14ac:dyDescent="0.25">
      <c r="A533" s="756"/>
      <c r="B533" s="804"/>
      <c r="C533" s="805"/>
      <c r="D533" s="805"/>
      <c r="E533" s="805"/>
      <c r="F533" s="805"/>
      <c r="G533" s="806"/>
      <c r="K533" s="1"/>
      <c r="L533" s="1"/>
      <c r="M533" s="1"/>
      <c r="S533" s="1"/>
      <c r="T533" s="1"/>
      <c r="U533" s="1"/>
      <c r="V533" s="1"/>
      <c r="AA533" s="1"/>
      <c r="AB533" s="1"/>
      <c r="AC533" s="1"/>
      <c r="AD533" s="1"/>
      <c r="AI533" s="1"/>
      <c r="AJ533" s="1"/>
      <c r="AK533" s="1"/>
      <c r="AL533" s="1"/>
    </row>
    <row r="534" spans="1:39" ht="20.25" customHeight="1" x14ac:dyDescent="0.25">
      <c r="A534" s="756"/>
      <c r="B534" s="641"/>
      <c r="C534" s="642"/>
      <c r="D534" s="642"/>
      <c r="E534" s="642"/>
      <c r="F534" s="642"/>
      <c r="G534" s="643"/>
      <c r="K534" s="1"/>
      <c r="L534" s="1"/>
      <c r="M534" s="1"/>
      <c r="S534" s="1"/>
      <c r="T534" s="1"/>
      <c r="U534" s="1"/>
      <c r="V534" s="1"/>
      <c r="AA534" s="1"/>
      <c r="AB534" s="1"/>
      <c r="AC534" s="1"/>
      <c r="AD534" s="1"/>
      <c r="AI534" s="1"/>
      <c r="AJ534" s="1"/>
      <c r="AK534" s="1"/>
      <c r="AL534" s="1"/>
    </row>
    <row r="535" spans="1:39" ht="12.75" customHeight="1" x14ac:dyDescent="0.25">
      <c r="A535" s="756"/>
      <c r="B535" s="1" t="s">
        <v>2</v>
      </c>
      <c r="C535" s="89" t="s">
        <v>2091</v>
      </c>
      <c r="D535" s="749"/>
      <c r="E535" s="750"/>
      <c r="F535" s="88" t="s">
        <v>3</v>
      </c>
      <c r="G535" s="110" t="s">
        <v>100</v>
      </c>
      <c r="K535" s="1"/>
      <c r="L535" s="1"/>
      <c r="M535" s="1"/>
      <c r="S535" s="1"/>
      <c r="T535" s="1"/>
      <c r="U535" s="1"/>
      <c r="V535" s="1"/>
      <c r="AA535" s="1"/>
      <c r="AB535" s="1"/>
      <c r="AC535" s="1"/>
      <c r="AD535" s="1"/>
      <c r="AI535" s="1"/>
      <c r="AJ535" s="1"/>
      <c r="AK535" s="1"/>
      <c r="AL535" s="1"/>
    </row>
    <row r="536" spans="1:39" ht="12.75" customHeight="1" x14ac:dyDescent="0.25">
      <c r="A536" s="756"/>
      <c r="B536" s="1" t="s">
        <v>5</v>
      </c>
      <c r="C536" s="89" t="s">
        <v>1568</v>
      </c>
      <c r="D536" s="751"/>
      <c r="E536" s="752"/>
      <c r="F536" s="88" t="s">
        <v>6</v>
      </c>
      <c r="G536" s="110" t="s">
        <v>1030</v>
      </c>
      <c r="K536" s="1"/>
      <c r="L536" s="1"/>
      <c r="M536" s="1"/>
      <c r="S536" s="1"/>
      <c r="T536" s="1"/>
      <c r="U536" s="1"/>
      <c r="V536" s="1"/>
      <c r="AA536" s="1"/>
      <c r="AB536" s="1"/>
      <c r="AC536" s="1"/>
      <c r="AD536" s="1"/>
      <c r="AI536" s="1"/>
      <c r="AJ536" s="1"/>
      <c r="AK536" s="1"/>
      <c r="AL536" s="1"/>
    </row>
    <row r="537" spans="1:39" ht="12.75" customHeight="1" x14ac:dyDescent="0.25">
      <c r="A537" s="756"/>
      <c r="B537" s="1" t="s">
        <v>7</v>
      </c>
      <c r="C537" s="89" t="s">
        <v>49</v>
      </c>
      <c r="D537" s="751"/>
      <c r="E537" s="752"/>
      <c r="F537" s="88" t="s">
        <v>8</v>
      </c>
      <c r="G537" s="110" t="s">
        <v>14</v>
      </c>
      <c r="K537" s="1"/>
      <c r="L537" s="1"/>
      <c r="M537" s="1"/>
      <c r="S537" s="1"/>
      <c r="T537" s="1"/>
      <c r="U537" s="1"/>
      <c r="V537" s="1"/>
      <c r="AA537" s="1"/>
      <c r="AB537" s="1"/>
      <c r="AC537" s="1"/>
      <c r="AD537" s="1"/>
      <c r="AI537" s="1"/>
      <c r="AJ537" s="1"/>
      <c r="AK537" s="1"/>
      <c r="AL537" s="1"/>
    </row>
    <row r="538" spans="1:39" ht="12.75" customHeight="1" x14ac:dyDescent="0.25">
      <c r="A538" s="756"/>
      <c r="B538" s="1" t="s">
        <v>9</v>
      </c>
      <c r="C538" s="89" t="s">
        <v>15</v>
      </c>
      <c r="D538" s="751"/>
      <c r="E538" s="752"/>
      <c r="F538" s="198" t="s">
        <v>10</v>
      </c>
      <c r="G538" s="199" t="s">
        <v>32</v>
      </c>
      <c r="K538" s="1"/>
      <c r="L538" s="1"/>
      <c r="M538" s="1"/>
      <c r="S538" s="1"/>
      <c r="T538" s="1"/>
      <c r="U538" s="1"/>
      <c r="V538" s="1"/>
      <c r="AA538" s="1"/>
      <c r="AB538" s="1"/>
      <c r="AC538" s="1"/>
      <c r="AD538" s="1"/>
      <c r="AI538" s="1"/>
      <c r="AJ538" s="1"/>
      <c r="AK538" s="1"/>
      <c r="AL538" s="1"/>
    </row>
    <row r="539" spans="1:39" ht="12.75" customHeight="1" x14ac:dyDescent="0.25">
      <c r="A539" s="756"/>
      <c r="B539" s="1" t="s">
        <v>11</v>
      </c>
      <c r="C539" s="89" t="s">
        <v>16</v>
      </c>
      <c r="D539" s="753"/>
      <c r="E539" s="754"/>
      <c r="F539" s="170" t="s">
        <v>759</v>
      </c>
      <c r="G539" s="129" t="s">
        <v>792</v>
      </c>
      <c r="K539" s="1"/>
      <c r="L539" s="1"/>
      <c r="M539" s="1"/>
      <c r="S539" s="1"/>
      <c r="T539" s="1"/>
      <c r="U539" s="1"/>
      <c r="V539" s="1"/>
      <c r="AA539" s="1"/>
      <c r="AB539" s="1"/>
      <c r="AC539" s="1"/>
      <c r="AD539" s="1"/>
      <c r="AI539" s="1"/>
      <c r="AJ539" s="1"/>
      <c r="AK539" s="1"/>
      <c r="AL539" s="1"/>
    </row>
    <row r="540" spans="1:39" ht="134.25" customHeight="1" x14ac:dyDescent="0.25">
      <c r="A540" s="756"/>
      <c r="B540" s="632" t="s">
        <v>2092</v>
      </c>
      <c r="C540" s="633"/>
      <c r="D540" s="633"/>
      <c r="E540" s="633"/>
      <c r="F540" s="633"/>
      <c r="G540" s="634"/>
      <c r="K540" s="1"/>
      <c r="L540" s="1"/>
      <c r="M540" s="1"/>
      <c r="S540" s="1"/>
      <c r="T540" s="1"/>
      <c r="U540" s="1"/>
      <c r="V540" s="1"/>
      <c r="AA540" s="1"/>
      <c r="AB540" s="1"/>
      <c r="AC540" s="1"/>
      <c r="AD540" s="1"/>
      <c r="AI540" s="1"/>
      <c r="AJ540" s="1"/>
      <c r="AK540" s="1"/>
      <c r="AL540" s="1"/>
    </row>
    <row r="541" spans="1:39" ht="23.65" customHeight="1" thickBot="1" x14ac:dyDescent="0.3">
      <c r="A541" s="757"/>
      <c r="B541" s="635"/>
      <c r="C541" s="636"/>
      <c r="D541" s="636"/>
      <c r="E541" s="636"/>
      <c r="F541" s="636"/>
      <c r="G541" s="637"/>
      <c r="K541" s="1"/>
      <c r="L541" s="1"/>
      <c r="M541" s="1"/>
      <c r="S541" s="1"/>
      <c r="T541" s="1"/>
      <c r="U541" s="1"/>
      <c r="V541" s="1"/>
      <c r="AA541" s="1"/>
      <c r="AB541" s="1"/>
      <c r="AC541" s="1"/>
      <c r="AD541" s="1"/>
      <c r="AI541" s="1"/>
      <c r="AJ541" s="1"/>
      <c r="AK541" s="1"/>
      <c r="AL541" s="1"/>
    </row>
    <row r="542" spans="1:39" ht="16.149999999999999" customHeight="1" thickTop="1" x14ac:dyDescent="0.25">
      <c r="A542" s="189"/>
      <c r="B542" s="29"/>
      <c r="C542" s="29"/>
      <c r="D542" s="29"/>
      <c r="E542" s="29"/>
      <c r="F542" s="29"/>
      <c r="G542" s="29"/>
      <c r="I542" s="189"/>
      <c r="J542" s="29"/>
      <c r="K542" s="29"/>
      <c r="L542" s="29"/>
      <c r="M542" s="29"/>
      <c r="N542" s="29"/>
      <c r="O542" s="29"/>
      <c r="Q542" s="8"/>
      <c r="R542" s="29"/>
      <c r="S542" s="29"/>
      <c r="T542" s="29"/>
      <c r="U542" s="29"/>
      <c r="V542" s="29"/>
      <c r="W542" s="29"/>
      <c r="Y542" s="189"/>
      <c r="Z542" s="29"/>
      <c r="AA542" s="325"/>
      <c r="AB542" s="29"/>
      <c r="AC542" s="29"/>
      <c r="AD542" s="29"/>
      <c r="AE542" s="29"/>
      <c r="AG542" s="189"/>
      <c r="AH542" s="29"/>
      <c r="AI542" s="29"/>
      <c r="AJ542" s="29"/>
      <c r="AK542" s="29"/>
      <c r="AL542" s="29"/>
      <c r="AM542" s="29"/>
    </row>
    <row r="543" spans="1:39" ht="16.149999999999999" customHeight="1" x14ac:dyDescent="0.25">
      <c r="A543" s="1015" t="s">
        <v>1539</v>
      </c>
      <c r="B543" s="1015"/>
      <c r="C543" s="1015"/>
      <c r="D543" s="1015"/>
      <c r="E543" s="1015"/>
      <c r="F543" s="1015"/>
      <c r="G543" s="1015"/>
      <c r="H543" s="1015"/>
      <c r="I543" s="1015"/>
      <c r="J543" s="1015"/>
      <c r="K543" s="1015"/>
      <c r="L543" s="1015"/>
      <c r="M543" s="1015"/>
      <c r="N543" s="1015"/>
      <c r="O543" s="1015"/>
      <c r="P543" s="1015"/>
      <c r="Q543" s="1015"/>
      <c r="R543" s="1015"/>
      <c r="S543" s="1015"/>
      <c r="T543" s="1015"/>
      <c r="U543" s="1015"/>
      <c r="V543" s="1015"/>
      <c r="W543" s="1015"/>
      <c r="X543" s="1015"/>
      <c r="Y543" s="1015"/>
      <c r="Z543" s="1015"/>
      <c r="AA543" s="1015"/>
      <c r="AB543" s="29"/>
      <c r="AC543" s="29"/>
      <c r="AD543" s="29"/>
      <c r="AE543" s="29"/>
      <c r="AG543" s="189"/>
      <c r="AH543" s="29"/>
      <c r="AI543" s="29"/>
      <c r="AJ543" s="29"/>
      <c r="AK543" s="29"/>
      <c r="AL543" s="29"/>
      <c r="AM543" s="29"/>
    </row>
    <row r="544" spans="1:39" ht="16.149999999999999" customHeight="1" thickBot="1" x14ac:dyDescent="0.3">
      <c r="A544" s="319"/>
      <c r="B544" s="319"/>
      <c r="C544" s="319"/>
      <c r="D544" s="319"/>
      <c r="E544" s="319"/>
      <c r="F544" s="319"/>
      <c r="G544" s="319"/>
      <c r="H544" s="319"/>
      <c r="I544" s="319"/>
      <c r="J544" s="319"/>
      <c r="K544" s="319"/>
      <c r="L544" s="319"/>
      <c r="M544" s="319"/>
      <c r="N544" s="319"/>
      <c r="O544" s="319"/>
      <c r="P544" s="319"/>
      <c r="Q544" s="319"/>
      <c r="R544" s="319"/>
      <c r="S544" s="1"/>
      <c r="T544" s="319"/>
      <c r="U544" s="319"/>
      <c r="V544" s="319"/>
      <c r="W544" s="319"/>
      <c r="X544" s="319"/>
      <c r="Y544" s="319"/>
      <c r="Z544" s="319"/>
      <c r="AA544" s="319"/>
      <c r="AB544" s="29"/>
      <c r="AC544" s="29"/>
      <c r="AD544" s="29"/>
      <c r="AE544" s="29"/>
      <c r="AG544" s="189"/>
      <c r="AH544" s="29"/>
      <c r="AI544" s="29"/>
      <c r="AJ544" s="29"/>
      <c r="AK544" s="29"/>
      <c r="AL544" s="29"/>
      <c r="AM544" s="29"/>
    </row>
    <row r="545" spans="1:39" ht="204.6" customHeight="1" thickBot="1" x14ac:dyDescent="0.3">
      <c r="A545" s="323" t="s">
        <v>1548</v>
      </c>
      <c r="B545" s="29"/>
      <c r="C545" s="1017" t="s">
        <v>1745</v>
      </c>
      <c r="D545" s="1018"/>
      <c r="E545" s="1018"/>
      <c r="F545" s="1018"/>
      <c r="G545" s="1019"/>
      <c r="I545" s="323" t="s">
        <v>811</v>
      </c>
      <c r="J545" s="29"/>
      <c r="K545" s="1017" t="s">
        <v>1744</v>
      </c>
      <c r="L545" s="1018"/>
      <c r="M545" s="1018"/>
      <c r="N545" s="1018"/>
      <c r="O545" s="1019"/>
      <c r="Q545" s="8"/>
      <c r="R545" s="29"/>
      <c r="S545" s="319"/>
      <c r="T545" s="29"/>
      <c r="U545" s="29"/>
      <c r="V545" s="29"/>
      <c r="W545" s="29"/>
      <c r="Y545" s="189"/>
      <c r="Z545" s="29"/>
      <c r="AA545" s="29"/>
      <c r="AB545" s="29"/>
      <c r="AC545" s="29"/>
      <c r="AD545" s="29"/>
      <c r="AE545" s="29"/>
      <c r="AG545" s="189"/>
      <c r="AH545" s="29"/>
      <c r="AI545" s="29"/>
      <c r="AJ545" s="29"/>
      <c r="AK545" s="29"/>
      <c r="AL545" s="29"/>
      <c r="AM545" s="29"/>
    </row>
    <row r="546" spans="1:39" ht="16.149999999999999" customHeight="1" thickBot="1" x14ac:dyDescent="0.25">
      <c r="A546" s="314" t="s">
        <v>1538</v>
      </c>
      <c r="B546" s="29"/>
      <c r="C546" s="1020" t="s">
        <v>1538</v>
      </c>
      <c r="D546" s="1021"/>
      <c r="E546" s="1021"/>
      <c r="F546" s="1021"/>
      <c r="G546" s="1022"/>
      <c r="I546" s="314" t="s">
        <v>1538</v>
      </c>
      <c r="J546" s="29"/>
      <c r="K546" s="1020" t="s">
        <v>1538</v>
      </c>
      <c r="L546" s="1021"/>
      <c r="M546" s="1021"/>
      <c r="N546" s="1021"/>
      <c r="O546" s="1022"/>
      <c r="Q546" s="8"/>
      <c r="R546" s="29"/>
      <c r="S546" s="29"/>
      <c r="T546" s="29"/>
      <c r="U546" s="29"/>
      <c r="V546" s="29"/>
      <c r="W546" s="29"/>
      <c r="Y546" s="189"/>
      <c r="Z546" s="29"/>
      <c r="AA546" s="29"/>
      <c r="AB546" s="29"/>
      <c r="AC546" s="29"/>
      <c r="AD546" s="29"/>
      <c r="AE546" s="29"/>
      <c r="AG546" s="189"/>
      <c r="AH546" s="29"/>
      <c r="AI546" s="29"/>
      <c r="AJ546" s="29"/>
      <c r="AK546" s="29"/>
      <c r="AL546" s="29"/>
      <c r="AM546" s="29"/>
    </row>
    <row r="547" spans="1:39" ht="16.149999999999999" customHeight="1" x14ac:dyDescent="0.25">
      <c r="A547" s="319"/>
      <c r="B547" s="319"/>
      <c r="C547" s="319"/>
      <c r="D547" s="319"/>
      <c r="E547" s="319"/>
      <c r="F547" s="319"/>
      <c r="G547" s="319"/>
      <c r="H547" s="319"/>
      <c r="I547" s="319"/>
      <c r="J547" s="319"/>
      <c r="K547" s="319"/>
      <c r="L547" s="319"/>
      <c r="M547" s="319"/>
      <c r="N547" s="319"/>
      <c r="O547" s="319"/>
      <c r="P547" s="319"/>
      <c r="Q547" s="319"/>
      <c r="R547" s="319"/>
      <c r="S547" s="319"/>
      <c r="T547" s="319"/>
      <c r="U547" s="319"/>
      <c r="V547" s="319"/>
      <c r="W547" s="319"/>
      <c r="X547" s="319"/>
      <c r="Y547" s="319"/>
      <c r="Z547" s="319"/>
      <c r="AA547" s="319"/>
      <c r="AB547" s="29"/>
      <c r="AC547" s="29"/>
      <c r="AD547" s="29"/>
      <c r="AE547" s="29"/>
      <c r="AG547" s="189"/>
      <c r="AH547" s="29"/>
      <c r="AI547" s="29"/>
      <c r="AJ547" s="29"/>
      <c r="AK547" s="29"/>
      <c r="AL547" s="29"/>
      <c r="AM547" s="29"/>
    </row>
    <row r="548" spans="1:39" ht="204.6" hidden="1" customHeight="1" thickBot="1" x14ac:dyDescent="0.3">
      <c r="A548" s="323"/>
      <c r="B548" s="29"/>
      <c r="C548" s="1017"/>
      <c r="D548" s="1018"/>
      <c r="E548" s="1018"/>
      <c r="F548" s="1018"/>
      <c r="G548" s="1019"/>
      <c r="I548" s="323"/>
      <c r="J548" s="29"/>
      <c r="K548" s="29"/>
      <c r="L548" s="29"/>
      <c r="M548" s="29"/>
      <c r="N548" s="29"/>
      <c r="O548" s="29"/>
      <c r="Q548" s="8"/>
      <c r="R548" s="29"/>
      <c r="S548" s="29"/>
      <c r="T548" s="29"/>
      <c r="U548" s="29"/>
      <c r="V548" s="29"/>
      <c r="W548" s="29"/>
      <c r="Y548" s="189"/>
      <c r="Z548" s="29"/>
      <c r="AA548" s="29"/>
      <c r="AB548" s="29"/>
      <c r="AC548" s="29"/>
      <c r="AD548" s="29"/>
      <c r="AE548" s="29"/>
      <c r="AG548" s="189"/>
      <c r="AH548" s="29"/>
      <c r="AI548" s="29"/>
      <c r="AJ548" s="29"/>
      <c r="AK548" s="29"/>
      <c r="AL548" s="29"/>
      <c r="AM548" s="29"/>
    </row>
    <row r="549" spans="1:39" ht="16.149999999999999" hidden="1" customHeight="1" thickBot="1" x14ac:dyDescent="0.25">
      <c r="A549" s="314"/>
      <c r="B549" s="29"/>
      <c r="C549" s="1020"/>
      <c r="D549" s="1021"/>
      <c r="E549" s="1021"/>
      <c r="F549" s="1021"/>
      <c r="G549" s="1022"/>
      <c r="I549" s="314"/>
      <c r="J549" s="29"/>
      <c r="K549" s="29"/>
      <c r="L549" s="29"/>
      <c r="M549" s="29"/>
      <c r="N549" s="29"/>
      <c r="O549" s="29"/>
      <c r="Q549" s="8"/>
      <c r="R549" s="29"/>
      <c r="S549" s="29"/>
      <c r="T549" s="29"/>
      <c r="U549" s="29"/>
      <c r="V549" s="29"/>
      <c r="W549" s="29"/>
      <c r="Y549" s="189"/>
      <c r="Z549" s="29"/>
      <c r="AA549" s="29"/>
      <c r="AB549" s="29"/>
      <c r="AC549" s="29"/>
      <c r="AD549" s="29"/>
      <c r="AE549" s="29"/>
      <c r="AG549" s="189"/>
      <c r="AH549" s="29"/>
      <c r="AI549" s="29"/>
      <c r="AJ549" s="29"/>
      <c r="AK549" s="29"/>
      <c r="AL549" s="29"/>
      <c r="AM549" s="29"/>
    </row>
    <row r="550" spans="1:39" ht="16.149999999999999" hidden="1" customHeight="1" x14ac:dyDescent="0.2">
      <c r="A550" s="316"/>
      <c r="B550" s="29"/>
      <c r="C550" s="29"/>
      <c r="D550" s="29"/>
      <c r="E550" s="29"/>
      <c r="F550" s="29"/>
      <c r="G550" s="29"/>
      <c r="I550" s="189"/>
      <c r="J550" s="29"/>
      <c r="K550" s="29"/>
      <c r="L550" s="29"/>
      <c r="M550" s="29"/>
      <c r="N550" s="29"/>
      <c r="O550" s="29"/>
      <c r="Q550" s="8"/>
      <c r="R550" s="29"/>
      <c r="S550" s="29"/>
      <c r="T550" s="29"/>
      <c r="U550" s="29"/>
      <c r="V550" s="29"/>
      <c r="W550" s="29"/>
      <c r="Y550" s="189"/>
      <c r="Z550" s="29"/>
      <c r="AA550" s="29"/>
      <c r="AB550" s="29"/>
      <c r="AC550" s="29"/>
      <c r="AD550" s="29"/>
      <c r="AE550" s="29"/>
      <c r="AG550" s="189"/>
      <c r="AH550" s="29"/>
      <c r="AI550" s="29"/>
      <c r="AJ550" s="29"/>
      <c r="AK550" s="29"/>
      <c r="AL550" s="29"/>
      <c r="AM550" s="29"/>
    </row>
    <row r="551" spans="1:39" ht="30.75" customHeight="1" x14ac:dyDescent="0.25">
      <c r="A551" s="918" t="s">
        <v>1751</v>
      </c>
      <c r="B551" s="918"/>
      <c r="C551" s="918"/>
      <c r="D551" s="918"/>
      <c r="E551" s="918"/>
      <c r="F551" s="918"/>
      <c r="G551" s="918"/>
      <c r="H551" s="918"/>
      <c r="I551" s="918"/>
      <c r="J551" s="918"/>
      <c r="K551" s="918"/>
      <c r="L551" s="918"/>
      <c r="M551" s="918"/>
      <c r="N551" s="918"/>
      <c r="O551" s="918"/>
      <c r="P551" s="918"/>
      <c r="Q551" s="918"/>
      <c r="R551" s="918"/>
      <c r="S551" s="918"/>
      <c r="T551" s="918"/>
      <c r="U551" s="918"/>
      <c r="V551" s="918"/>
      <c r="W551" s="918"/>
      <c r="X551" s="918"/>
      <c r="Y551" s="918"/>
      <c r="Z551" s="918"/>
      <c r="AA551" s="918"/>
      <c r="AB551" s="918"/>
      <c r="AC551" s="918"/>
      <c r="AD551" s="918"/>
      <c r="AE551" s="918"/>
      <c r="AI551" s="1"/>
      <c r="AJ551" s="1"/>
      <c r="AK551" s="1"/>
      <c r="AL551" s="1"/>
    </row>
    <row r="552" spans="1:39" ht="16.5" thickBot="1" x14ac:dyDescent="0.3"/>
    <row r="553" spans="1:39" ht="23.65" customHeight="1" thickTop="1" x14ac:dyDescent="0.25">
      <c r="A553" s="1024" t="s">
        <v>1778</v>
      </c>
      <c r="B553" s="1147" t="s">
        <v>0</v>
      </c>
      <c r="C553" s="1148"/>
      <c r="D553" s="1147" t="s">
        <v>42</v>
      </c>
      <c r="E553" s="1666"/>
      <c r="F553" s="1158" t="s">
        <v>42</v>
      </c>
      <c r="G553" s="1173"/>
      <c r="I553" s="858" t="s">
        <v>1779</v>
      </c>
      <c r="J553" s="644" t="s">
        <v>0</v>
      </c>
      <c r="K553" s="645"/>
      <c r="L553" s="644" t="s">
        <v>42</v>
      </c>
      <c r="M553" s="828"/>
      <c r="N553" s="644" t="s">
        <v>42</v>
      </c>
      <c r="O553" s="826"/>
      <c r="Q553" s="942" t="s">
        <v>787</v>
      </c>
      <c r="R553" s="621" t="s">
        <v>0</v>
      </c>
      <c r="S553" s="622"/>
      <c r="T553" s="621" t="s">
        <v>42</v>
      </c>
      <c r="U553" s="824"/>
      <c r="V553" s="624" t="s">
        <v>42</v>
      </c>
      <c r="W553" s="625"/>
      <c r="Y553" s="858" t="s">
        <v>1789</v>
      </c>
      <c r="Z553" s="815" t="s">
        <v>0</v>
      </c>
      <c r="AA553" s="816"/>
      <c r="AB553" s="815" t="s">
        <v>42</v>
      </c>
      <c r="AC553" s="816"/>
      <c r="AD553" s="917" t="s">
        <v>42</v>
      </c>
      <c r="AE553" s="900"/>
      <c r="AG553" s="915"/>
      <c r="AH553" s="802"/>
      <c r="AI553" s="948"/>
      <c r="AJ553" s="802"/>
      <c r="AK553" s="916"/>
      <c r="AL553" s="802"/>
      <c r="AM553" s="916"/>
    </row>
    <row r="554" spans="1:39" ht="20.25" customHeight="1" x14ac:dyDescent="0.25">
      <c r="A554" s="1025"/>
      <c r="B554" s="529" t="s">
        <v>119</v>
      </c>
      <c r="C554" s="530"/>
      <c r="D554" s="646">
        <f>D555-2600</f>
        <v>43300</v>
      </c>
      <c r="E554" s="646"/>
      <c r="F554" s="630">
        <f>D554*(1-'SZORZÓ+FELTÉTELEK'!$A$1)</f>
        <v>43300</v>
      </c>
      <c r="G554" s="1023"/>
      <c r="I554" s="859"/>
      <c r="J554" s="529" t="s">
        <v>119</v>
      </c>
      <c r="K554" s="530"/>
      <c r="L554" s="646">
        <f>L555-2600</f>
        <v>32300</v>
      </c>
      <c r="M554" s="646"/>
      <c r="N554" s="646">
        <f>L554*(1-'SZORZÓ+FELTÉTELEK'!$A$1)</f>
        <v>32300</v>
      </c>
      <c r="O554" s="647"/>
      <c r="Q554" s="943"/>
      <c r="R554" s="529" t="s">
        <v>119</v>
      </c>
      <c r="S554" s="530"/>
      <c r="T554" s="727">
        <v>50800</v>
      </c>
      <c r="U554" s="630"/>
      <c r="V554" s="630">
        <f>T554*(1-'SZORZÓ+FELTÉTELEK'!$A$1)</f>
        <v>50800</v>
      </c>
      <c r="W554" s="631"/>
      <c r="Y554" s="859"/>
      <c r="Z554" s="529" t="s">
        <v>119</v>
      </c>
      <c r="AA554" s="530"/>
      <c r="AB554" s="646">
        <f>AB555-2600</f>
        <v>60600</v>
      </c>
      <c r="AC554" s="646"/>
      <c r="AD554" s="770">
        <f>AB554*(1-'SZORZÓ+FELTÉTELEK'!$A$1)</f>
        <v>60600</v>
      </c>
      <c r="AE554" s="745"/>
      <c r="AG554" s="915"/>
      <c r="AH554" s="802"/>
      <c r="AI554" s="802"/>
      <c r="AJ554" s="791"/>
      <c r="AK554" s="791"/>
      <c r="AL554" s="791"/>
      <c r="AM554" s="791"/>
    </row>
    <row r="555" spans="1:39" ht="20.25" customHeight="1" x14ac:dyDescent="0.25">
      <c r="A555" s="1025"/>
      <c r="B555" s="529" t="s">
        <v>94</v>
      </c>
      <c r="C555" s="530"/>
      <c r="D555" s="646">
        <v>45900</v>
      </c>
      <c r="E555" s="646"/>
      <c r="F555" s="630">
        <f>D555*(1-'SZORZÓ+FELTÉTELEK'!$A$1)</f>
        <v>45900</v>
      </c>
      <c r="G555" s="1023"/>
      <c r="I555" s="859"/>
      <c r="J555" s="529" t="s">
        <v>94</v>
      </c>
      <c r="K555" s="530"/>
      <c r="L555" s="646">
        <v>34900</v>
      </c>
      <c r="M555" s="646"/>
      <c r="N555" s="646">
        <f>L555*(1-'SZORZÓ+FELTÉTELEK'!$A$1)</f>
        <v>34900</v>
      </c>
      <c r="O555" s="647"/>
      <c r="Q555" s="943"/>
      <c r="R555" s="529" t="s">
        <v>94</v>
      </c>
      <c r="S555" s="530"/>
      <c r="T555" s="727">
        <f>T554+2600</f>
        <v>53400</v>
      </c>
      <c r="U555" s="630"/>
      <c r="V555" s="630">
        <f>T555*(1-'SZORZÓ+FELTÉTELEK'!$A$1)</f>
        <v>53400</v>
      </c>
      <c r="W555" s="631"/>
      <c r="Y555" s="859"/>
      <c r="Z555" s="529" t="s">
        <v>94</v>
      </c>
      <c r="AA555" s="530"/>
      <c r="AB555" s="770">
        <v>63200</v>
      </c>
      <c r="AC555" s="771"/>
      <c r="AD555" s="770">
        <f>AB555*(1-'SZORZÓ+FELTÉTELEK'!$A$1)</f>
        <v>63200</v>
      </c>
      <c r="AE555" s="745"/>
      <c r="AG555" s="915"/>
      <c r="AH555" s="802"/>
      <c r="AI555" s="802"/>
      <c r="AJ555" s="791"/>
      <c r="AK555" s="791"/>
      <c r="AL555" s="791"/>
      <c r="AM555" s="791"/>
    </row>
    <row r="556" spans="1:39" ht="20.25" customHeight="1" x14ac:dyDescent="0.25">
      <c r="A556" s="1025"/>
      <c r="B556" s="529" t="s">
        <v>1110</v>
      </c>
      <c r="C556" s="530"/>
      <c r="D556" s="646">
        <f>D555+1600</f>
        <v>47500</v>
      </c>
      <c r="E556" s="646"/>
      <c r="F556" s="630">
        <f>D556*(1-'SZORZÓ+FELTÉTELEK'!$A$1)</f>
        <v>47500</v>
      </c>
      <c r="G556" s="1023"/>
      <c r="I556" s="859"/>
      <c r="J556" s="529" t="s">
        <v>1110</v>
      </c>
      <c r="K556" s="530"/>
      <c r="L556" s="646">
        <f>L555+1600</f>
        <v>36500</v>
      </c>
      <c r="M556" s="646"/>
      <c r="N556" s="646">
        <f>L556*(1-'SZORZÓ+FELTÉTELEK'!$A$1)</f>
        <v>36500</v>
      </c>
      <c r="O556" s="647"/>
      <c r="Q556" s="943"/>
      <c r="R556" s="529" t="s">
        <v>1112</v>
      </c>
      <c r="S556" s="530"/>
      <c r="T556" s="727">
        <f>T554+4200</f>
        <v>55000</v>
      </c>
      <c r="U556" s="630"/>
      <c r="V556" s="630">
        <f>T556*(1-'SZORZÓ+FELTÉTELEK'!$A$1)</f>
        <v>55000</v>
      </c>
      <c r="W556" s="631"/>
      <c r="Y556" s="859"/>
      <c r="Z556" s="529" t="s">
        <v>1110</v>
      </c>
      <c r="AA556" s="530"/>
      <c r="AB556" s="646">
        <f>AB555+1600</f>
        <v>64800</v>
      </c>
      <c r="AC556" s="646"/>
      <c r="AD556" s="770">
        <f>AB556*(1-'SZORZÓ+FELTÉTELEK'!$A$1)</f>
        <v>64800</v>
      </c>
      <c r="AE556" s="745"/>
      <c r="AG556" s="915"/>
      <c r="AH556" s="802"/>
      <c r="AI556" s="802"/>
      <c r="AJ556" s="791"/>
      <c r="AK556" s="791"/>
      <c r="AL556" s="791"/>
      <c r="AM556" s="791"/>
    </row>
    <row r="557" spans="1:39" ht="20.25" customHeight="1" x14ac:dyDescent="0.25">
      <c r="A557" s="1025"/>
      <c r="B557" s="810" t="s">
        <v>1429</v>
      </c>
      <c r="C557" s="811"/>
      <c r="D557" s="646">
        <f>D555+2800</f>
        <v>48700</v>
      </c>
      <c r="E557" s="646"/>
      <c r="F557" s="630">
        <f>D557*(1-'SZORZÓ+FELTÉTELEK'!$A$1)</f>
        <v>48700</v>
      </c>
      <c r="G557" s="1023"/>
      <c r="I557" s="859"/>
      <c r="J557" s="810" t="s">
        <v>1429</v>
      </c>
      <c r="K557" s="811"/>
      <c r="L557" s="646">
        <f>L555+2800</f>
        <v>37700</v>
      </c>
      <c r="M557" s="646"/>
      <c r="N557" s="646">
        <f>L557*(1-'SZORZÓ+FELTÉTELEK'!$A$1)</f>
        <v>37700</v>
      </c>
      <c r="O557" s="647"/>
      <c r="Q557" s="943"/>
      <c r="R557" s="810" t="s">
        <v>1430</v>
      </c>
      <c r="S557" s="811"/>
      <c r="T557" s="727">
        <f>T554+5400</f>
        <v>56200</v>
      </c>
      <c r="U557" s="630"/>
      <c r="V557" s="630">
        <f>T557*(1-'SZORZÓ+FELTÉTELEK'!$A$1)</f>
        <v>56200</v>
      </c>
      <c r="W557" s="631"/>
      <c r="Y557" s="859"/>
      <c r="Z557" s="810" t="s">
        <v>1429</v>
      </c>
      <c r="AA557" s="811"/>
      <c r="AB557" s="646">
        <f>AB555+2800</f>
        <v>66000</v>
      </c>
      <c r="AC557" s="646"/>
      <c r="AD557" s="770">
        <f>AB557*(1-'SZORZÓ+FELTÉTELEK'!$A$1)</f>
        <v>66000</v>
      </c>
      <c r="AE557" s="745"/>
      <c r="AG557" s="915"/>
      <c r="AH557" s="802"/>
      <c r="AI557" s="802"/>
      <c r="AJ557" s="791"/>
      <c r="AK557" s="791"/>
      <c r="AL557" s="791"/>
      <c r="AM557" s="791"/>
    </row>
    <row r="558" spans="1:39" ht="12.75" customHeight="1" x14ac:dyDescent="0.25">
      <c r="A558" s="1025"/>
      <c r="B558" s="88" t="s">
        <v>2</v>
      </c>
      <c r="C558" s="89" t="s">
        <v>200</v>
      </c>
      <c r="D558" s="764"/>
      <c r="E558" s="765"/>
      <c r="F558" s="88" t="s">
        <v>3</v>
      </c>
      <c r="G558" s="385" t="s">
        <v>100</v>
      </c>
      <c r="I558" s="859"/>
      <c r="J558" s="88" t="s">
        <v>2</v>
      </c>
      <c r="K558" s="89" t="s">
        <v>200</v>
      </c>
      <c r="L558" s="654"/>
      <c r="M558" s="655"/>
      <c r="N558" s="88" t="s">
        <v>3</v>
      </c>
      <c r="O558" s="73" t="s">
        <v>100</v>
      </c>
      <c r="Q558" s="943"/>
      <c r="R558" s="88" t="s">
        <v>2</v>
      </c>
      <c r="S558" s="89" t="s">
        <v>785</v>
      </c>
      <c r="T558" s="764"/>
      <c r="U558" s="765"/>
      <c r="V558" s="87" t="s">
        <v>3</v>
      </c>
      <c r="W558" s="112" t="s">
        <v>100</v>
      </c>
      <c r="Y558" s="859"/>
      <c r="Z558" s="810" t="s">
        <v>1441</v>
      </c>
      <c r="AA558" s="811"/>
      <c r="AB558" s="770">
        <f>AB555+2800</f>
        <v>66000</v>
      </c>
      <c r="AC558" s="771"/>
      <c r="AD558" s="770">
        <f>AB558*(1-'SZORZÓ+FELTÉTELEK'!$A$1)</f>
        <v>66000</v>
      </c>
      <c r="AE558" s="745"/>
      <c r="AG558" s="915"/>
      <c r="AH558" s="194"/>
      <c r="AI558" s="193"/>
      <c r="AJ558" s="947"/>
      <c r="AK558" s="947"/>
      <c r="AL558" s="194"/>
      <c r="AM558" s="193"/>
    </row>
    <row r="559" spans="1:39" ht="12.75" customHeight="1" x14ac:dyDescent="0.25">
      <c r="A559" s="1025"/>
      <c r="B559" s="88" t="s">
        <v>5</v>
      </c>
      <c r="C559" s="89" t="s">
        <v>209</v>
      </c>
      <c r="D559" s="766"/>
      <c r="E559" s="767"/>
      <c r="F559" s="88" t="s">
        <v>6</v>
      </c>
      <c r="G559" s="386" t="s">
        <v>127</v>
      </c>
      <c r="I559" s="859"/>
      <c r="J559" s="88" t="s">
        <v>5</v>
      </c>
      <c r="K559" s="89" t="s">
        <v>784</v>
      </c>
      <c r="L559" s="656"/>
      <c r="M559" s="657"/>
      <c r="N559" s="88" t="s">
        <v>6</v>
      </c>
      <c r="O559" s="71" t="s">
        <v>202</v>
      </c>
      <c r="Q559" s="943"/>
      <c r="R559" s="88" t="s">
        <v>5</v>
      </c>
      <c r="S559" s="89" t="s">
        <v>209</v>
      </c>
      <c r="T559" s="766"/>
      <c r="U559" s="767"/>
      <c r="V559" s="87" t="s">
        <v>6</v>
      </c>
      <c r="W559" s="111" t="s">
        <v>127</v>
      </c>
      <c r="Y559" s="859"/>
      <c r="Z559" s="810" t="s">
        <v>1442</v>
      </c>
      <c r="AA559" s="811"/>
      <c r="AB559" s="770">
        <f>AB555+10300</f>
        <v>73500</v>
      </c>
      <c r="AC559" s="771"/>
      <c r="AD559" s="770">
        <f>AB559*(1-'SZORZÓ+FELTÉTELEK'!$A$1)</f>
        <v>73500</v>
      </c>
      <c r="AE559" s="745"/>
      <c r="AG559" s="915"/>
      <c r="AH559" s="194"/>
      <c r="AI559" s="193"/>
      <c r="AJ559" s="947"/>
      <c r="AK559" s="947"/>
      <c r="AL559" s="194"/>
      <c r="AM559" s="177"/>
    </row>
    <row r="560" spans="1:39" ht="12.75" customHeight="1" x14ac:dyDescent="0.25">
      <c r="A560" s="1025"/>
      <c r="B560" s="88" t="s">
        <v>7</v>
      </c>
      <c r="C560" s="89" t="s">
        <v>105</v>
      </c>
      <c r="D560" s="766"/>
      <c r="E560" s="767"/>
      <c r="F560" s="90" t="s">
        <v>8</v>
      </c>
      <c r="G560" s="387" t="s">
        <v>128</v>
      </c>
      <c r="I560" s="859"/>
      <c r="J560" s="88" t="s">
        <v>7</v>
      </c>
      <c r="K560" s="89" t="s">
        <v>105</v>
      </c>
      <c r="L560" s="656"/>
      <c r="M560" s="657"/>
      <c r="N560" s="90" t="s">
        <v>8</v>
      </c>
      <c r="O560" s="72" t="s">
        <v>128</v>
      </c>
      <c r="Q560" s="943"/>
      <c r="R560" s="88" t="s">
        <v>7</v>
      </c>
      <c r="S560" s="89" t="s">
        <v>105</v>
      </c>
      <c r="T560" s="766"/>
      <c r="U560" s="767"/>
      <c r="V560" s="7" t="s">
        <v>8</v>
      </c>
      <c r="W560" s="110" t="s">
        <v>142</v>
      </c>
      <c r="Y560" s="859"/>
      <c r="Z560" s="88" t="s">
        <v>2</v>
      </c>
      <c r="AA560" s="89" t="s">
        <v>125</v>
      </c>
      <c r="AB560" s="654"/>
      <c r="AC560" s="655"/>
      <c r="AD560" s="88" t="s">
        <v>3</v>
      </c>
      <c r="AE560" s="73" t="s">
        <v>100</v>
      </c>
      <c r="AG560" s="915"/>
      <c r="AH560" s="194"/>
      <c r="AI560" s="193"/>
      <c r="AJ560" s="947"/>
      <c r="AK560" s="947"/>
      <c r="AL560" s="178"/>
      <c r="AM560" s="179"/>
    </row>
    <row r="561" spans="1:39" ht="12.6" customHeight="1" x14ac:dyDescent="0.25">
      <c r="A561" s="1025"/>
      <c r="B561" s="88" t="s">
        <v>9</v>
      </c>
      <c r="C561" s="89" t="s">
        <v>91</v>
      </c>
      <c r="D561" s="766"/>
      <c r="E561" s="767"/>
      <c r="F561" s="90" t="s">
        <v>10</v>
      </c>
      <c r="G561" s="387" t="s">
        <v>203</v>
      </c>
      <c r="I561" s="859"/>
      <c r="J561" s="88" t="s">
        <v>9</v>
      </c>
      <c r="K561" s="89" t="s">
        <v>91</v>
      </c>
      <c r="L561" s="656"/>
      <c r="M561" s="657"/>
      <c r="N561" s="90" t="s">
        <v>10</v>
      </c>
      <c r="O561" s="72" t="s">
        <v>203</v>
      </c>
      <c r="Q561" s="943"/>
      <c r="R561" s="88" t="s">
        <v>9</v>
      </c>
      <c r="S561" s="89" t="s">
        <v>91</v>
      </c>
      <c r="T561" s="766"/>
      <c r="U561" s="767"/>
      <c r="V561" s="122" t="s">
        <v>10</v>
      </c>
      <c r="W561" s="116" t="s">
        <v>96</v>
      </c>
      <c r="Y561" s="859"/>
      <c r="Z561" s="88" t="s">
        <v>5</v>
      </c>
      <c r="AA561" s="89" t="s">
        <v>126</v>
      </c>
      <c r="AB561" s="656"/>
      <c r="AC561" s="657"/>
      <c r="AD561" s="88" t="s">
        <v>6</v>
      </c>
      <c r="AE561" s="71" t="s">
        <v>127</v>
      </c>
      <c r="AG561" s="915"/>
      <c r="AH561" s="194"/>
      <c r="AI561" s="193"/>
      <c r="AJ561" s="947"/>
      <c r="AK561" s="947"/>
      <c r="AL561" s="178"/>
      <c r="AM561" s="179"/>
    </row>
    <row r="562" spans="1:39" ht="12.75" customHeight="1" x14ac:dyDescent="0.25">
      <c r="A562" s="1025"/>
      <c r="B562" s="88" t="s">
        <v>11</v>
      </c>
      <c r="C562" s="89" t="s">
        <v>64</v>
      </c>
      <c r="D562" s="768"/>
      <c r="E562" s="769"/>
      <c r="F562" s="836"/>
      <c r="G562" s="1610"/>
      <c r="I562" s="859"/>
      <c r="J562" s="88" t="s">
        <v>11</v>
      </c>
      <c r="K562" s="89" t="s">
        <v>64</v>
      </c>
      <c r="L562" s="658"/>
      <c r="M562" s="659"/>
      <c r="N562" s="836"/>
      <c r="O562" s="837"/>
      <c r="Q562" s="943"/>
      <c r="R562" s="88" t="s">
        <v>11</v>
      </c>
      <c r="S562" s="89" t="s">
        <v>64</v>
      </c>
      <c r="T562" s="768"/>
      <c r="U562" s="769"/>
      <c r="V562" s="121" t="s">
        <v>759</v>
      </c>
      <c r="W562" s="130" t="s">
        <v>783</v>
      </c>
      <c r="Y562" s="859"/>
      <c r="Z562" s="88" t="s">
        <v>7</v>
      </c>
      <c r="AA562" s="89" t="s">
        <v>105</v>
      </c>
      <c r="AB562" s="656"/>
      <c r="AC562" s="657"/>
      <c r="AD562" s="90" t="s">
        <v>8</v>
      </c>
      <c r="AE562" s="72" t="s">
        <v>128</v>
      </c>
      <c r="AG562" s="915"/>
      <c r="AH562" s="194"/>
      <c r="AI562" s="193"/>
      <c r="AJ562" s="947"/>
      <c r="AK562" s="947"/>
      <c r="AL562" s="194"/>
      <c r="AM562" s="193"/>
    </row>
    <row r="563" spans="1:39" ht="12.75" customHeight="1" x14ac:dyDescent="0.25">
      <c r="A563" s="1025"/>
      <c r="B563" s="730" t="s">
        <v>1983</v>
      </c>
      <c r="C563" s="681"/>
      <c r="D563" s="681"/>
      <c r="E563" s="681"/>
      <c r="F563" s="681"/>
      <c r="G563" s="1174"/>
      <c r="I563" s="859"/>
      <c r="J563" s="730" t="s">
        <v>1984</v>
      </c>
      <c r="K563" s="681"/>
      <c r="L563" s="681"/>
      <c r="M563" s="681"/>
      <c r="N563" s="681"/>
      <c r="O563" s="682"/>
      <c r="Q563" s="943"/>
      <c r="R563" s="730" t="s">
        <v>782</v>
      </c>
      <c r="S563" s="681"/>
      <c r="T563" s="681"/>
      <c r="U563" s="681"/>
      <c r="V563" s="681"/>
      <c r="W563" s="919"/>
      <c r="Y563" s="859"/>
      <c r="Z563" s="88" t="s">
        <v>9</v>
      </c>
      <c r="AA563" s="89" t="s">
        <v>16</v>
      </c>
      <c r="AB563" s="656"/>
      <c r="AC563" s="657"/>
      <c r="AD563" s="90" t="s">
        <v>10</v>
      </c>
      <c r="AE563" s="72" t="s">
        <v>96</v>
      </c>
      <c r="AG563" s="915"/>
      <c r="AH563" s="194"/>
      <c r="AI563" s="193"/>
      <c r="AJ563" s="194"/>
      <c r="AK563" s="194"/>
      <c r="AL563" s="194"/>
      <c r="AM563" s="193"/>
    </row>
    <row r="564" spans="1:39" ht="12.75" customHeight="1" x14ac:dyDescent="0.25">
      <c r="A564" s="1025"/>
      <c r="B564" s="1370"/>
      <c r="C564" s="895"/>
      <c r="D564" s="895"/>
      <c r="E564" s="895"/>
      <c r="F564" s="895"/>
      <c r="G564" s="1609"/>
      <c r="I564" s="859"/>
      <c r="J564" s="1370"/>
      <c r="K564" s="895"/>
      <c r="L564" s="895"/>
      <c r="M564" s="895"/>
      <c r="N564" s="895"/>
      <c r="O564" s="1052"/>
      <c r="Q564" s="943"/>
      <c r="R564" s="1370"/>
      <c r="S564" s="895"/>
      <c r="T564" s="895"/>
      <c r="U564" s="895"/>
      <c r="V564" s="895"/>
      <c r="W564" s="1611"/>
      <c r="Y564" s="859"/>
      <c r="Z564" s="88" t="s">
        <v>11</v>
      </c>
      <c r="AA564" s="89" t="s">
        <v>55</v>
      </c>
      <c r="AB564" s="658"/>
      <c r="AC564" s="659"/>
      <c r="AD564" s="836"/>
      <c r="AE564" s="837"/>
      <c r="AG564" s="915"/>
      <c r="AH564" s="194"/>
      <c r="AI564" s="193"/>
      <c r="AJ564" s="194"/>
      <c r="AK564" s="194"/>
      <c r="AL564" s="194"/>
      <c r="AM564" s="193"/>
    </row>
    <row r="565" spans="1:39" ht="134.25" customHeight="1" x14ac:dyDescent="0.25">
      <c r="A565" s="1025"/>
      <c r="B565" s="1370"/>
      <c r="C565" s="895"/>
      <c r="D565" s="895"/>
      <c r="E565" s="895"/>
      <c r="F565" s="895"/>
      <c r="G565" s="1609"/>
      <c r="I565" s="859"/>
      <c r="J565" s="1370"/>
      <c r="K565" s="895"/>
      <c r="L565" s="895"/>
      <c r="M565" s="895"/>
      <c r="N565" s="895"/>
      <c r="O565" s="1052"/>
      <c r="Q565" s="943"/>
      <c r="R565" s="1370"/>
      <c r="S565" s="895"/>
      <c r="T565" s="895"/>
      <c r="U565" s="895"/>
      <c r="V565" s="895"/>
      <c r="W565" s="1611"/>
      <c r="Y565" s="859"/>
      <c r="Z565" s="730" t="s">
        <v>681</v>
      </c>
      <c r="AA565" s="681"/>
      <c r="AB565" s="681"/>
      <c r="AC565" s="681"/>
      <c r="AD565" s="681"/>
      <c r="AE565" s="682"/>
      <c r="AG565" s="915"/>
      <c r="AH565" s="895"/>
      <c r="AI565" s="895"/>
      <c r="AJ565" s="895"/>
      <c r="AK565" s="895"/>
      <c r="AL565" s="895"/>
      <c r="AM565" s="895"/>
    </row>
    <row r="566" spans="1:39" ht="23.65" customHeight="1" thickBot="1" x14ac:dyDescent="0.3">
      <c r="A566" s="1026"/>
      <c r="B566" s="1175"/>
      <c r="C566" s="1176"/>
      <c r="D566" s="1176"/>
      <c r="E566" s="1176"/>
      <c r="F566" s="1176"/>
      <c r="G566" s="1177"/>
      <c r="I566" s="860"/>
      <c r="J566" s="827"/>
      <c r="K566" s="684"/>
      <c r="L566" s="684"/>
      <c r="M566" s="684"/>
      <c r="N566" s="684"/>
      <c r="O566" s="685"/>
      <c r="Q566" s="1226"/>
      <c r="R566" s="920"/>
      <c r="S566" s="921"/>
      <c r="T566" s="921"/>
      <c r="U566" s="921"/>
      <c r="V566" s="921"/>
      <c r="W566" s="922"/>
      <c r="Y566" s="860"/>
      <c r="Z566" s="827"/>
      <c r="AA566" s="684"/>
      <c r="AB566" s="684"/>
      <c r="AC566" s="684"/>
      <c r="AD566" s="684"/>
      <c r="AE566" s="685"/>
      <c r="AG566" s="915"/>
      <c r="AH566" s="895"/>
      <c r="AI566" s="895"/>
      <c r="AJ566" s="895"/>
      <c r="AK566" s="895"/>
      <c r="AL566" s="895"/>
      <c r="AM566" s="895"/>
    </row>
    <row r="567" spans="1:39" hidden="1" x14ac:dyDescent="0.25"/>
    <row r="568" spans="1:39" ht="23.65" hidden="1" customHeight="1" thickTop="1" x14ac:dyDescent="0.25">
      <c r="A568" s="942"/>
      <c r="B568" s="621"/>
      <c r="C568" s="621"/>
      <c r="D568" s="621"/>
      <c r="E568" s="621"/>
      <c r="F568" s="621"/>
      <c r="G568" s="899"/>
      <c r="I568" s="942"/>
      <c r="J568" s="623"/>
      <c r="K568" s="624"/>
      <c r="L568" s="623"/>
      <c r="M568" s="624"/>
      <c r="N568" s="623"/>
      <c r="O568" s="847"/>
      <c r="P568" s="2"/>
      <c r="Q568" s="942"/>
      <c r="R568" s="621"/>
      <c r="S568" s="622"/>
      <c r="T568" s="621"/>
      <c r="U568" s="824"/>
      <c r="V568" s="624"/>
      <c r="W568" s="625"/>
      <c r="Y568" s="858"/>
      <c r="Z568" s="815"/>
      <c r="AA568" s="816"/>
      <c r="AB568" s="815"/>
      <c r="AC568" s="816"/>
      <c r="AD568" s="917"/>
      <c r="AE568" s="900"/>
      <c r="AI568" s="1"/>
      <c r="AJ568" s="1"/>
      <c r="AK568" s="1"/>
      <c r="AL568" s="1"/>
    </row>
    <row r="569" spans="1:39" ht="20.25" hidden="1" customHeight="1" x14ac:dyDescent="0.25">
      <c r="A569" s="943"/>
      <c r="B569" s="529"/>
      <c r="C569" s="530"/>
      <c r="D569" s="646"/>
      <c r="E569" s="646"/>
      <c r="F569" s="727"/>
      <c r="G569" s="629"/>
      <c r="I569" s="943"/>
      <c r="J569" s="529"/>
      <c r="K569" s="530"/>
      <c r="L569" s="727"/>
      <c r="M569" s="630"/>
      <c r="N569" s="727"/>
      <c r="O569" s="629"/>
      <c r="P569" s="2"/>
      <c r="Q569" s="943"/>
      <c r="R569" s="529"/>
      <c r="S569" s="530"/>
      <c r="T569" s="727"/>
      <c r="U569" s="630"/>
      <c r="V569" s="727"/>
      <c r="W569" s="629"/>
      <c r="Y569" s="859"/>
      <c r="Z569" s="529"/>
      <c r="AA569" s="530"/>
      <c r="AB569" s="646"/>
      <c r="AC569" s="646"/>
      <c r="AD569" s="770"/>
      <c r="AE569" s="745"/>
      <c r="AI569" s="1"/>
      <c r="AJ569" s="1"/>
      <c r="AK569" s="1"/>
      <c r="AL569" s="1"/>
    </row>
    <row r="570" spans="1:39" ht="20.25" hidden="1" customHeight="1" x14ac:dyDescent="0.25">
      <c r="A570" s="943"/>
      <c r="B570" s="529"/>
      <c r="C570" s="530"/>
      <c r="D570" s="646"/>
      <c r="E570" s="646"/>
      <c r="F570" s="727"/>
      <c r="G570" s="629"/>
      <c r="I570" s="943"/>
      <c r="J570" s="529"/>
      <c r="K570" s="530"/>
      <c r="L570" s="727"/>
      <c r="M570" s="630"/>
      <c r="N570" s="727"/>
      <c r="O570" s="629"/>
      <c r="P570" s="2"/>
      <c r="Q570" s="943"/>
      <c r="R570" s="529"/>
      <c r="S570" s="530"/>
      <c r="T570" s="727"/>
      <c r="U570" s="630"/>
      <c r="V570" s="727"/>
      <c r="W570" s="629"/>
      <c r="Y570" s="859"/>
      <c r="Z570" s="529"/>
      <c r="AA570" s="530"/>
      <c r="AB570" s="770"/>
      <c r="AC570" s="771"/>
      <c r="AD570" s="770"/>
      <c r="AE570" s="745"/>
      <c r="AI570" s="1"/>
      <c r="AJ570" s="1"/>
      <c r="AK570" s="1"/>
      <c r="AL570" s="1"/>
    </row>
    <row r="571" spans="1:39" ht="20.25" hidden="1" customHeight="1" x14ac:dyDescent="0.25">
      <c r="A571" s="943"/>
      <c r="B571" s="529"/>
      <c r="C571" s="530"/>
      <c r="D571" s="646"/>
      <c r="E571" s="646"/>
      <c r="F571" s="727"/>
      <c r="G571" s="629"/>
      <c r="I571" s="943"/>
      <c r="J571" s="529"/>
      <c r="K571" s="530"/>
      <c r="L571" s="727"/>
      <c r="M571" s="630"/>
      <c r="N571" s="727"/>
      <c r="O571" s="629"/>
      <c r="P571" s="2"/>
      <c r="Q571" s="943"/>
      <c r="R571" s="529"/>
      <c r="S571" s="530"/>
      <c r="T571" s="727"/>
      <c r="U571" s="630"/>
      <c r="V571" s="727"/>
      <c r="W571" s="629"/>
      <c r="Y571" s="859"/>
      <c r="Z571" s="529"/>
      <c r="AA571" s="530"/>
      <c r="AB571" s="646"/>
      <c r="AC571" s="646"/>
      <c r="AD571" s="770"/>
      <c r="AE571" s="745"/>
      <c r="AI571" s="1"/>
      <c r="AJ571" s="1"/>
      <c r="AK571" s="1"/>
      <c r="AL571" s="1"/>
    </row>
    <row r="572" spans="1:39" ht="20.25" hidden="1" customHeight="1" x14ac:dyDescent="0.25">
      <c r="A572" s="943"/>
      <c r="B572" s="810"/>
      <c r="C572" s="811"/>
      <c r="D572" s="646"/>
      <c r="E572" s="646"/>
      <c r="F572" s="727"/>
      <c r="G572" s="629"/>
      <c r="I572" s="943"/>
      <c r="J572" s="529"/>
      <c r="K572" s="530"/>
      <c r="L572" s="727"/>
      <c r="M572" s="630"/>
      <c r="N572" s="727"/>
      <c r="O572" s="629"/>
      <c r="P572" s="2"/>
      <c r="Q572" s="943"/>
      <c r="R572" s="810"/>
      <c r="S572" s="811"/>
      <c r="T572" s="727"/>
      <c r="U572" s="630"/>
      <c r="V572" s="727"/>
      <c r="W572" s="629"/>
      <c r="Y572" s="859"/>
      <c r="Z572" s="810"/>
      <c r="AA572" s="811"/>
      <c r="AB572" s="646"/>
      <c r="AC572" s="646"/>
      <c r="AD572" s="770"/>
      <c r="AE572" s="745"/>
      <c r="AI572" s="1"/>
      <c r="AJ572" s="1"/>
      <c r="AK572" s="1"/>
      <c r="AL572" s="1"/>
    </row>
    <row r="573" spans="1:39" ht="20.25" hidden="1" customHeight="1" x14ac:dyDescent="0.25">
      <c r="A573" s="943"/>
      <c r="B573" s="838"/>
      <c r="C573" s="839"/>
      <c r="D573" s="839"/>
      <c r="E573" s="839"/>
      <c r="F573" s="839"/>
      <c r="G573" s="1001"/>
      <c r="I573" s="943"/>
      <c r="J573" s="799"/>
      <c r="K573" s="781"/>
      <c r="L573" s="781"/>
      <c r="M573" s="781"/>
      <c r="N573" s="781"/>
      <c r="O573" s="1381"/>
      <c r="P573" s="2"/>
      <c r="Q573" s="943"/>
      <c r="R573" s="838"/>
      <c r="S573" s="839"/>
      <c r="T573" s="839"/>
      <c r="U573" s="839"/>
      <c r="V573" s="839"/>
      <c r="W573" s="1001"/>
      <c r="Y573" s="859"/>
      <c r="Z573" s="810"/>
      <c r="AA573" s="811"/>
      <c r="AB573" s="770"/>
      <c r="AC573" s="771"/>
      <c r="AD573" s="770"/>
      <c r="AE573" s="745"/>
      <c r="AI573" s="1"/>
      <c r="AJ573" s="1"/>
      <c r="AK573" s="1"/>
      <c r="AL573" s="1"/>
    </row>
    <row r="574" spans="1:39" ht="20.25" hidden="1" customHeight="1" x14ac:dyDescent="0.25">
      <c r="A574" s="943"/>
      <c r="B574" s="841"/>
      <c r="C574" s="842"/>
      <c r="D574" s="842"/>
      <c r="E574" s="842"/>
      <c r="F574" s="842"/>
      <c r="G574" s="1003"/>
      <c r="I574" s="943"/>
      <c r="J574" s="735"/>
      <c r="K574" s="736"/>
      <c r="L574" s="736"/>
      <c r="M574" s="736"/>
      <c r="N574" s="736"/>
      <c r="O574" s="1383"/>
      <c r="P574" s="2"/>
      <c r="Q574" s="943"/>
      <c r="R574" s="841"/>
      <c r="S574" s="842"/>
      <c r="T574" s="842"/>
      <c r="U574" s="842"/>
      <c r="V574" s="842"/>
      <c r="W574" s="1003"/>
      <c r="Y574" s="859"/>
      <c r="Z574" s="810"/>
      <c r="AA574" s="811"/>
      <c r="AB574" s="770"/>
      <c r="AC574" s="771"/>
      <c r="AD574" s="770"/>
      <c r="AE574" s="745"/>
      <c r="AI574" s="1"/>
      <c r="AJ574" s="1"/>
      <c r="AK574" s="1"/>
      <c r="AL574" s="1"/>
    </row>
    <row r="575" spans="1:39" ht="12.75" hidden="1" customHeight="1" x14ac:dyDescent="0.25">
      <c r="A575" s="943"/>
      <c r="B575" s="88"/>
      <c r="C575" s="89"/>
      <c r="D575" s="764"/>
      <c r="E575" s="765"/>
      <c r="F575" s="88"/>
      <c r="G575" s="112"/>
      <c r="I575" s="943"/>
      <c r="J575" s="88"/>
      <c r="K575" s="89"/>
      <c r="L575" s="764"/>
      <c r="M575" s="765"/>
      <c r="N575" s="88"/>
      <c r="O575" s="112"/>
      <c r="P575" s="2"/>
      <c r="Q575" s="943"/>
      <c r="R575" s="88"/>
      <c r="S575" s="89"/>
      <c r="T575" s="764"/>
      <c r="U575" s="765"/>
      <c r="V575" s="87"/>
      <c r="W575" s="112"/>
      <c r="Y575" s="859"/>
      <c r="Z575" s="88"/>
      <c r="AA575" s="89"/>
      <c r="AB575" s="654"/>
      <c r="AC575" s="655"/>
      <c r="AD575" s="88"/>
      <c r="AE575" s="73"/>
      <c r="AI575" s="1"/>
      <c r="AJ575" s="1"/>
      <c r="AK575" s="1"/>
      <c r="AL575" s="1"/>
    </row>
    <row r="576" spans="1:39" ht="12.75" hidden="1" customHeight="1" x14ac:dyDescent="0.25">
      <c r="A576" s="943"/>
      <c r="B576" s="88"/>
      <c r="C576" s="89"/>
      <c r="D576" s="766"/>
      <c r="E576" s="767"/>
      <c r="F576" s="88"/>
      <c r="G576" s="111"/>
      <c r="I576" s="943"/>
      <c r="J576" s="88"/>
      <c r="K576" s="89"/>
      <c r="L576" s="766"/>
      <c r="M576" s="767"/>
      <c r="N576" s="88"/>
      <c r="O576" s="111"/>
      <c r="P576" s="2"/>
      <c r="Q576" s="943"/>
      <c r="R576" s="88"/>
      <c r="S576" s="89"/>
      <c r="T576" s="766"/>
      <c r="U576" s="767"/>
      <c r="V576" s="87"/>
      <c r="W576" s="111"/>
      <c r="Y576" s="859"/>
      <c r="Z576" s="88"/>
      <c r="AA576" s="89"/>
      <c r="AB576" s="656"/>
      <c r="AC576" s="657"/>
      <c r="AD576" s="88"/>
      <c r="AE576" s="71"/>
      <c r="AI576" s="1"/>
      <c r="AJ576" s="1"/>
      <c r="AK576" s="1"/>
      <c r="AL576" s="1"/>
    </row>
    <row r="577" spans="1:39" ht="12.75" hidden="1" customHeight="1" x14ac:dyDescent="0.25">
      <c r="A577" s="943"/>
      <c r="B577" s="88"/>
      <c r="C577" s="89"/>
      <c r="D577" s="766"/>
      <c r="E577" s="767"/>
      <c r="F577" s="90"/>
      <c r="G577" s="110"/>
      <c r="I577" s="943"/>
      <c r="J577" s="88"/>
      <c r="K577" s="89"/>
      <c r="L577" s="766"/>
      <c r="M577" s="767"/>
      <c r="N577" s="90"/>
      <c r="O577" s="110"/>
      <c r="P577" s="2"/>
      <c r="Q577" s="943"/>
      <c r="R577" s="88"/>
      <c r="S577" s="89"/>
      <c r="T577" s="766"/>
      <c r="U577" s="767"/>
      <c r="V577" s="7"/>
      <c r="W577" s="110"/>
      <c r="Y577" s="859"/>
      <c r="Z577" s="88"/>
      <c r="AA577" s="89"/>
      <c r="AB577" s="656"/>
      <c r="AC577" s="657"/>
      <c r="AD577" s="90"/>
      <c r="AE577" s="72"/>
      <c r="AI577" s="1"/>
      <c r="AJ577" s="1"/>
      <c r="AK577" s="1"/>
      <c r="AL577" s="1"/>
    </row>
    <row r="578" spans="1:39" ht="12.75" hidden="1" customHeight="1" x14ac:dyDescent="0.25">
      <c r="A578" s="943"/>
      <c r="B578" s="88"/>
      <c r="C578" s="89"/>
      <c r="D578" s="766"/>
      <c r="E578" s="767"/>
      <c r="F578" s="122"/>
      <c r="G578" s="116"/>
      <c r="I578" s="943"/>
      <c r="J578" s="88"/>
      <c r="K578" s="89"/>
      <c r="L578" s="766"/>
      <c r="M578" s="767"/>
      <c r="N578" s="122"/>
      <c r="O578" s="136"/>
      <c r="P578" s="2"/>
      <c r="Q578" s="943"/>
      <c r="R578" s="88"/>
      <c r="S578" s="89"/>
      <c r="T578" s="766"/>
      <c r="U578" s="767"/>
      <c r="V578" s="127"/>
      <c r="W578" s="108"/>
      <c r="Y578" s="859"/>
      <c r="Z578" s="88"/>
      <c r="AA578" s="89"/>
      <c r="AB578" s="656"/>
      <c r="AC578" s="657"/>
      <c r="AD578" s="90"/>
      <c r="AE578" s="72"/>
      <c r="AI578" s="1"/>
      <c r="AJ578" s="1"/>
      <c r="AK578" s="1"/>
      <c r="AL578" s="1"/>
    </row>
    <row r="579" spans="1:39" ht="12.75" hidden="1" customHeight="1" x14ac:dyDescent="0.25">
      <c r="A579" s="943"/>
      <c r="B579" s="88"/>
      <c r="C579" s="89"/>
      <c r="D579" s="768"/>
      <c r="E579" s="769"/>
      <c r="F579" s="121"/>
      <c r="G579" s="120"/>
      <c r="I579" s="943"/>
      <c r="J579" s="88"/>
      <c r="K579" s="89"/>
      <c r="L579" s="768"/>
      <c r="M579" s="769"/>
      <c r="N579" s="121"/>
      <c r="O579" s="124"/>
      <c r="P579" s="2"/>
      <c r="Q579" s="943"/>
      <c r="R579" s="88"/>
      <c r="S579" s="89"/>
      <c r="T579" s="768"/>
      <c r="U579" s="769"/>
      <c r="V579" s="36"/>
      <c r="W579" s="107"/>
      <c r="Y579" s="859"/>
      <c r="Z579" s="88"/>
      <c r="AA579" s="89"/>
      <c r="AB579" s="658"/>
      <c r="AC579" s="659"/>
      <c r="AD579" s="836"/>
      <c r="AE579" s="837"/>
      <c r="AI579" s="1"/>
      <c r="AJ579" s="1"/>
      <c r="AK579" s="1"/>
      <c r="AL579" s="1"/>
    </row>
    <row r="580" spans="1:39" ht="134.25" hidden="1" customHeight="1" x14ac:dyDescent="0.25">
      <c r="A580" s="943"/>
      <c r="B580" s="730"/>
      <c r="C580" s="681"/>
      <c r="D580" s="681"/>
      <c r="E580" s="681"/>
      <c r="F580" s="681"/>
      <c r="G580" s="919"/>
      <c r="I580" s="943"/>
      <c r="J580" s="730"/>
      <c r="K580" s="681"/>
      <c r="L580" s="681"/>
      <c r="M580" s="681"/>
      <c r="N580" s="681"/>
      <c r="O580" s="919"/>
      <c r="P580" s="2"/>
      <c r="Q580" s="943"/>
      <c r="R580" s="730"/>
      <c r="S580" s="681"/>
      <c r="T580" s="681"/>
      <c r="U580" s="681"/>
      <c r="V580" s="681"/>
      <c r="W580" s="919"/>
      <c r="Y580" s="859"/>
      <c r="Z580" s="730"/>
      <c r="AA580" s="681"/>
      <c r="AB580" s="681"/>
      <c r="AC580" s="681"/>
      <c r="AD580" s="681"/>
      <c r="AE580" s="682"/>
      <c r="AI580" s="1"/>
      <c r="AJ580" s="1"/>
      <c r="AK580" s="1"/>
      <c r="AL580" s="1"/>
    </row>
    <row r="581" spans="1:39" ht="23.65" hidden="1" customHeight="1" thickBot="1" x14ac:dyDescent="0.3">
      <c r="A581" s="1226"/>
      <c r="B581" s="920"/>
      <c r="C581" s="921"/>
      <c r="D581" s="921"/>
      <c r="E581" s="921"/>
      <c r="F581" s="921"/>
      <c r="G581" s="922"/>
      <c r="I581" s="1226"/>
      <c r="J581" s="920"/>
      <c r="K581" s="921"/>
      <c r="L581" s="921"/>
      <c r="M581" s="921"/>
      <c r="N581" s="921"/>
      <c r="O581" s="922"/>
      <c r="P581" s="2"/>
      <c r="Q581" s="1226"/>
      <c r="R581" s="920"/>
      <c r="S581" s="921"/>
      <c r="T581" s="921"/>
      <c r="U581" s="921"/>
      <c r="V581" s="921"/>
      <c r="W581" s="922"/>
      <c r="Y581" s="860"/>
      <c r="Z581" s="827"/>
      <c r="AA581" s="684"/>
      <c r="AB581" s="684"/>
      <c r="AC581" s="684"/>
      <c r="AD581" s="684"/>
      <c r="AE581" s="685"/>
      <c r="AI581" s="1"/>
      <c r="AJ581" s="1"/>
      <c r="AK581" s="1"/>
      <c r="AL581" s="1"/>
    </row>
    <row r="582" spans="1:39" ht="16.149999999999999" customHeight="1" thickTop="1" thickBot="1" x14ac:dyDescent="0.3">
      <c r="A582" s="31"/>
      <c r="B582" s="29"/>
      <c r="C582" s="29"/>
      <c r="D582" s="29"/>
      <c r="E582" s="29"/>
      <c r="F582" s="29"/>
      <c r="G582" s="29"/>
      <c r="I582" s="31"/>
      <c r="J582" s="29"/>
      <c r="K582" s="29"/>
      <c r="L582" s="29"/>
      <c r="M582" s="29"/>
      <c r="N582" s="29"/>
      <c r="O582" s="29"/>
      <c r="Q582" s="8"/>
      <c r="R582" s="29"/>
      <c r="S582" s="29"/>
      <c r="T582" s="29"/>
      <c r="U582" s="29"/>
      <c r="V582" s="29"/>
      <c r="W582" s="29"/>
      <c r="Y582" s="31"/>
      <c r="Z582" s="29"/>
      <c r="AA582" s="29"/>
      <c r="AB582" s="29"/>
      <c r="AC582" s="29"/>
      <c r="AD582" s="29"/>
      <c r="AE582" s="29"/>
      <c r="AG582" s="189"/>
      <c r="AH582" s="29"/>
      <c r="AI582" s="29"/>
      <c r="AJ582" s="29"/>
      <c r="AK582" s="29"/>
      <c r="AL582" s="29"/>
      <c r="AM582" s="29"/>
    </row>
    <row r="583" spans="1:39" ht="23.65" customHeight="1" thickTop="1" x14ac:dyDescent="0.25">
      <c r="A583" s="942" t="s">
        <v>795</v>
      </c>
      <c r="B583" s="623" t="s">
        <v>0</v>
      </c>
      <c r="C583" s="624"/>
      <c r="D583" s="623" t="s">
        <v>42</v>
      </c>
      <c r="E583" s="624"/>
      <c r="F583" s="623" t="s">
        <v>42</v>
      </c>
      <c r="G583" s="847"/>
      <c r="I583" s="858" t="s">
        <v>199</v>
      </c>
      <c r="J583" s="815" t="s">
        <v>0</v>
      </c>
      <c r="K583" s="816"/>
      <c r="L583" s="815" t="s">
        <v>1</v>
      </c>
      <c r="M583" s="816"/>
      <c r="N583" s="815" t="s">
        <v>1</v>
      </c>
      <c r="O583" s="900"/>
      <c r="Q583" s="858" t="s">
        <v>199</v>
      </c>
      <c r="R583" s="644" t="s">
        <v>0</v>
      </c>
      <c r="S583" s="645"/>
      <c r="T583" s="815" t="s">
        <v>1</v>
      </c>
      <c r="U583" s="816"/>
      <c r="V583" s="917" t="s">
        <v>1</v>
      </c>
      <c r="W583" s="900"/>
      <c r="Y583" s="858" t="s">
        <v>1822</v>
      </c>
      <c r="Z583" s="644" t="s">
        <v>0</v>
      </c>
      <c r="AA583" s="645"/>
      <c r="AB583" s="815" t="s">
        <v>1</v>
      </c>
      <c r="AC583" s="816"/>
      <c r="AD583" s="917" t="s">
        <v>1</v>
      </c>
      <c r="AE583" s="900"/>
      <c r="AG583" s="915"/>
      <c r="AH583" s="802"/>
      <c r="AI583" s="802"/>
      <c r="AJ583" s="802"/>
      <c r="AK583" s="802"/>
      <c r="AL583" s="802"/>
      <c r="AM583" s="802"/>
    </row>
    <row r="584" spans="1:39" ht="20.25" customHeight="1" x14ac:dyDescent="0.25">
      <c r="A584" s="943"/>
      <c r="B584" s="529" t="s">
        <v>119</v>
      </c>
      <c r="C584" s="530"/>
      <c r="D584" s="727">
        <f>D585-2600</f>
        <v>30300</v>
      </c>
      <c r="E584" s="630"/>
      <c r="F584" s="727">
        <f>D584*(1-'SZORZÓ+FELTÉTELEK'!$A$1)</f>
        <v>30300</v>
      </c>
      <c r="G584" s="629"/>
      <c r="I584" s="859"/>
      <c r="J584" s="529" t="s">
        <v>119</v>
      </c>
      <c r="K584" s="530"/>
      <c r="L584" s="727">
        <f>L585-2600</f>
        <v>36000</v>
      </c>
      <c r="M584" s="630"/>
      <c r="N584" s="770">
        <f>L584*(1-'SZORZÓ+FELTÉTELEK'!$A$1)</f>
        <v>36000</v>
      </c>
      <c r="O584" s="745"/>
      <c r="Q584" s="859"/>
      <c r="R584" s="529" t="s">
        <v>1066</v>
      </c>
      <c r="S584" s="530"/>
      <c r="T584" s="646">
        <v>36000</v>
      </c>
      <c r="U584" s="646"/>
      <c r="V584" s="770">
        <f>T584*(1-'SZORZÓ+FELTÉTELEK'!$A$1)</f>
        <v>36000</v>
      </c>
      <c r="W584" s="745"/>
      <c r="Y584" s="859"/>
      <c r="Z584" s="825" t="s">
        <v>1061</v>
      </c>
      <c r="AA584" s="530"/>
      <c r="AB584" s="646">
        <v>81400</v>
      </c>
      <c r="AC584" s="646"/>
      <c r="AD584" s="770">
        <f>AB584*(1-'SZORZÓ+FELTÉTELEK'!$A$1)</f>
        <v>81400</v>
      </c>
      <c r="AE584" s="745"/>
      <c r="AG584" s="915"/>
      <c r="AH584" s="802"/>
      <c r="AI584" s="802"/>
      <c r="AJ584" s="791"/>
      <c r="AK584" s="1014"/>
      <c r="AL584" s="791"/>
      <c r="AM584" s="791"/>
    </row>
    <row r="585" spans="1:39" ht="20.25" customHeight="1" x14ac:dyDescent="0.25">
      <c r="A585" s="943"/>
      <c r="B585" s="529" t="s">
        <v>94</v>
      </c>
      <c r="C585" s="530"/>
      <c r="D585" s="727">
        <v>32900</v>
      </c>
      <c r="E585" s="630"/>
      <c r="F585" s="727">
        <f>D585*(1-'SZORZÓ+FELTÉTELEK'!$A$1)</f>
        <v>32900</v>
      </c>
      <c r="G585" s="629"/>
      <c r="I585" s="859"/>
      <c r="J585" s="529" t="s">
        <v>94</v>
      </c>
      <c r="K585" s="530"/>
      <c r="L585" s="727">
        <v>38600</v>
      </c>
      <c r="M585" s="630"/>
      <c r="N585" s="770">
        <f>L585*(1-'SZORZÓ+FELTÉTELEK'!$A$1)</f>
        <v>38600</v>
      </c>
      <c r="O585" s="745"/>
      <c r="Q585" s="859"/>
      <c r="R585" s="529" t="s">
        <v>1067</v>
      </c>
      <c r="S585" s="530"/>
      <c r="T585" s="646">
        <v>36000</v>
      </c>
      <c r="U585" s="646"/>
      <c r="V585" s="770">
        <f>T585*(1-'SZORZÓ+FELTÉTELEK'!$A$1)</f>
        <v>36000</v>
      </c>
      <c r="W585" s="745"/>
      <c r="Y585" s="859"/>
      <c r="Z585" s="781" t="s">
        <v>1062</v>
      </c>
      <c r="AA585" s="782"/>
      <c r="AB585" s="646">
        <v>81400</v>
      </c>
      <c r="AC585" s="646"/>
      <c r="AD585" s="770">
        <f>AB585*(1-'SZORZÓ+FELTÉTELEK'!$A$1)</f>
        <v>81400</v>
      </c>
      <c r="AE585" s="745"/>
      <c r="AG585" s="915"/>
      <c r="AH585" s="802"/>
      <c r="AI585" s="802"/>
      <c r="AJ585" s="791"/>
      <c r="AK585" s="1014"/>
      <c r="AL585" s="791"/>
      <c r="AM585" s="791"/>
    </row>
    <row r="586" spans="1:39" ht="20.25" customHeight="1" x14ac:dyDescent="0.25">
      <c r="A586" s="943"/>
      <c r="B586" s="529" t="s">
        <v>1110</v>
      </c>
      <c r="C586" s="530"/>
      <c r="D586" s="727">
        <f>D585+1600</f>
        <v>34500</v>
      </c>
      <c r="E586" s="630"/>
      <c r="F586" s="727">
        <f>D586*(1-'SZORZÓ+FELTÉTELEK'!$A$1)</f>
        <v>34500</v>
      </c>
      <c r="G586" s="629"/>
      <c r="I586" s="859"/>
      <c r="J586" s="529" t="s">
        <v>1110</v>
      </c>
      <c r="K586" s="530"/>
      <c r="L586" s="727">
        <f>L585+1600</f>
        <v>40200</v>
      </c>
      <c r="M586" s="630"/>
      <c r="N586" s="770">
        <f>L586*(1-'SZORZÓ+FELTÉTELEK'!$A$1)</f>
        <v>40200</v>
      </c>
      <c r="O586" s="745"/>
      <c r="Q586" s="859"/>
      <c r="R586" s="882" t="s">
        <v>1063</v>
      </c>
      <c r="S586" s="883"/>
      <c r="T586" s="883"/>
      <c r="U586" s="883"/>
      <c r="V586" s="883"/>
      <c r="W586" s="884"/>
      <c r="Y586" s="859"/>
      <c r="Z586" s="882" t="s">
        <v>1063</v>
      </c>
      <c r="AA586" s="883"/>
      <c r="AB586" s="883"/>
      <c r="AC586" s="883"/>
      <c r="AD586" s="883"/>
      <c r="AE586" s="884"/>
      <c r="AG586" s="915"/>
      <c r="AH586" s="802"/>
      <c r="AI586" s="802"/>
      <c r="AJ586" s="791"/>
      <c r="AK586" s="1014"/>
      <c r="AL586" s="791"/>
      <c r="AM586" s="791"/>
    </row>
    <row r="587" spans="1:39" ht="20.25" customHeight="1" x14ac:dyDescent="0.25">
      <c r="A587" s="943"/>
      <c r="B587" s="810" t="s">
        <v>1429</v>
      </c>
      <c r="C587" s="811"/>
      <c r="D587" s="727">
        <f>D585+2800</f>
        <v>35700</v>
      </c>
      <c r="E587" s="630"/>
      <c r="F587" s="727">
        <f>D587*(1-'SZORZÓ+FELTÉTELEK'!$A$1)</f>
        <v>35700</v>
      </c>
      <c r="G587" s="629"/>
      <c r="I587" s="859"/>
      <c r="J587" s="810" t="s">
        <v>1429</v>
      </c>
      <c r="K587" s="811"/>
      <c r="L587" s="727">
        <f>L585+2800</f>
        <v>41400</v>
      </c>
      <c r="M587" s="630"/>
      <c r="N587" s="770">
        <f>L587*(1-'SZORZÓ+FELTÉTELEK'!$A$1)</f>
        <v>41400</v>
      </c>
      <c r="O587" s="745"/>
      <c r="Q587" s="859"/>
      <c r="R587" s="888"/>
      <c r="S587" s="889"/>
      <c r="T587" s="889"/>
      <c r="U587" s="889"/>
      <c r="V587" s="889"/>
      <c r="W587" s="890"/>
      <c r="Y587" s="859"/>
      <c r="Z587" s="888"/>
      <c r="AA587" s="889"/>
      <c r="AB587" s="889"/>
      <c r="AC587" s="889"/>
      <c r="AD587" s="889"/>
      <c r="AE587" s="890"/>
      <c r="AG587" s="915"/>
      <c r="AH587" s="802"/>
      <c r="AI587" s="802"/>
      <c r="AJ587" s="791"/>
      <c r="AK587" s="1014"/>
      <c r="AL587" s="791"/>
      <c r="AM587" s="791"/>
    </row>
    <row r="588" spans="1:39" ht="12.75" customHeight="1" x14ac:dyDescent="0.25">
      <c r="A588" s="943"/>
      <c r="B588" s="88" t="s">
        <v>2</v>
      </c>
      <c r="C588" s="89" t="s">
        <v>200</v>
      </c>
      <c r="D588" s="654"/>
      <c r="E588" s="655"/>
      <c r="F588" s="88" t="s">
        <v>3</v>
      </c>
      <c r="G588" s="112" t="s">
        <v>100</v>
      </c>
      <c r="I588" s="859"/>
      <c r="J588" s="88" t="s">
        <v>2</v>
      </c>
      <c r="K588" s="89" t="s">
        <v>200</v>
      </c>
      <c r="L588" s="654"/>
      <c r="M588" s="655"/>
      <c r="N588" s="88" t="s">
        <v>3</v>
      </c>
      <c r="O588" s="73" t="s">
        <v>100</v>
      </c>
      <c r="Q588" s="859"/>
      <c r="R588" s="88" t="s">
        <v>2</v>
      </c>
      <c r="S588" s="89" t="s">
        <v>200</v>
      </c>
      <c r="T588" s="654"/>
      <c r="U588" s="655"/>
      <c r="V588" s="88" t="s">
        <v>3</v>
      </c>
      <c r="W588" s="73" t="s">
        <v>100</v>
      </c>
      <c r="Y588" s="859"/>
      <c r="Z588" s="88" t="s">
        <v>2</v>
      </c>
      <c r="AA588" s="89" t="s">
        <v>663</v>
      </c>
      <c r="AB588" s="654"/>
      <c r="AC588" s="655"/>
      <c r="AD588" s="88" t="s">
        <v>3</v>
      </c>
      <c r="AE588" s="73" t="s">
        <v>4</v>
      </c>
      <c r="AG588" s="915"/>
      <c r="AH588" s="194"/>
      <c r="AI588" s="193"/>
      <c r="AJ588" s="940"/>
      <c r="AK588" s="940"/>
      <c r="AL588" s="194"/>
      <c r="AM588" s="193"/>
    </row>
    <row r="589" spans="1:39" ht="12.75" customHeight="1" x14ac:dyDescent="0.25">
      <c r="A589" s="943"/>
      <c r="B589" s="88" t="s">
        <v>5</v>
      </c>
      <c r="C589" s="89" t="s">
        <v>201</v>
      </c>
      <c r="D589" s="656"/>
      <c r="E589" s="657"/>
      <c r="F589" s="88" t="s">
        <v>6</v>
      </c>
      <c r="G589" s="111" t="s">
        <v>202</v>
      </c>
      <c r="I589" s="859"/>
      <c r="J589" s="88" t="s">
        <v>5</v>
      </c>
      <c r="K589" s="89" t="s">
        <v>201</v>
      </c>
      <c r="L589" s="656"/>
      <c r="M589" s="657"/>
      <c r="N589" s="88" t="s">
        <v>6</v>
      </c>
      <c r="O589" s="71" t="s">
        <v>202</v>
      </c>
      <c r="Q589" s="859"/>
      <c r="R589" s="88" t="s">
        <v>5</v>
      </c>
      <c r="S589" s="89" t="s">
        <v>201</v>
      </c>
      <c r="T589" s="656"/>
      <c r="U589" s="657"/>
      <c r="V589" s="88" t="s">
        <v>6</v>
      </c>
      <c r="W589" s="71" t="s">
        <v>202</v>
      </c>
      <c r="Y589" s="859"/>
      <c r="Z589" s="88" t="s">
        <v>5</v>
      </c>
      <c r="AA589" s="89" t="s">
        <v>182</v>
      </c>
      <c r="AB589" s="656"/>
      <c r="AC589" s="657"/>
      <c r="AD589" s="88" t="s">
        <v>6</v>
      </c>
      <c r="AE589" s="71" t="s">
        <v>120</v>
      </c>
      <c r="AG589" s="915"/>
      <c r="AH589" s="194"/>
      <c r="AI589" s="193"/>
      <c r="AJ589" s="940"/>
      <c r="AK589" s="940"/>
      <c r="AL589" s="194"/>
      <c r="AM589" s="177"/>
    </row>
    <row r="590" spans="1:39" ht="12.75" customHeight="1" x14ac:dyDescent="0.25">
      <c r="A590" s="943"/>
      <c r="B590" s="88" t="s">
        <v>7</v>
      </c>
      <c r="C590" s="89" t="s">
        <v>105</v>
      </c>
      <c r="D590" s="656"/>
      <c r="E590" s="657"/>
      <c r="F590" s="90" t="s">
        <v>8</v>
      </c>
      <c r="G590" s="110" t="s">
        <v>128</v>
      </c>
      <c r="I590" s="859"/>
      <c r="J590" s="88" t="s">
        <v>7</v>
      </c>
      <c r="K590" s="89" t="s">
        <v>105</v>
      </c>
      <c r="L590" s="656"/>
      <c r="M590" s="657"/>
      <c r="N590" s="90" t="s">
        <v>8</v>
      </c>
      <c r="O590" s="72" t="s">
        <v>128</v>
      </c>
      <c r="Q590" s="859"/>
      <c r="R590" s="88" t="s">
        <v>7</v>
      </c>
      <c r="S590" s="89" t="s">
        <v>105</v>
      </c>
      <c r="T590" s="656"/>
      <c r="U590" s="657"/>
      <c r="V590" s="90" t="s">
        <v>8</v>
      </c>
      <c r="W590" s="72" t="s">
        <v>128</v>
      </c>
      <c r="Y590" s="859"/>
      <c r="Z590" s="88" t="s">
        <v>7</v>
      </c>
      <c r="AA590" s="89" t="s">
        <v>105</v>
      </c>
      <c r="AB590" s="656"/>
      <c r="AC590" s="657"/>
      <c r="AD590" s="90" t="s">
        <v>8</v>
      </c>
      <c r="AE590" s="72" t="s">
        <v>121</v>
      </c>
      <c r="AG590" s="915"/>
      <c r="AH590" s="194"/>
      <c r="AI590" s="193"/>
      <c r="AJ590" s="940"/>
      <c r="AK590" s="940"/>
      <c r="AL590" s="178"/>
      <c r="AM590" s="177"/>
    </row>
    <row r="591" spans="1:39" ht="12.75" customHeight="1" x14ac:dyDescent="0.25">
      <c r="A591" s="943"/>
      <c r="B591" s="88" t="s">
        <v>9</v>
      </c>
      <c r="C591" s="89" t="s">
        <v>91</v>
      </c>
      <c r="D591" s="656"/>
      <c r="E591" s="657"/>
      <c r="F591" s="114" t="s">
        <v>10</v>
      </c>
      <c r="G591" s="116" t="s">
        <v>203</v>
      </c>
      <c r="I591" s="859"/>
      <c r="J591" s="88" t="s">
        <v>9</v>
      </c>
      <c r="K591" s="89" t="s">
        <v>91</v>
      </c>
      <c r="L591" s="656"/>
      <c r="M591" s="657"/>
      <c r="N591" s="90" t="s">
        <v>10</v>
      </c>
      <c r="O591" s="72" t="s">
        <v>203</v>
      </c>
      <c r="Q591" s="859"/>
      <c r="R591" s="88" t="s">
        <v>9</v>
      </c>
      <c r="S591" s="89" t="s">
        <v>91</v>
      </c>
      <c r="T591" s="656"/>
      <c r="U591" s="657"/>
      <c r="V591" s="90" t="s">
        <v>10</v>
      </c>
      <c r="W591" s="72" t="s">
        <v>1064</v>
      </c>
      <c r="Y591" s="859"/>
      <c r="Z591" s="88" t="s">
        <v>9</v>
      </c>
      <c r="AA591" s="89" t="s">
        <v>131</v>
      </c>
      <c r="AB591" s="656"/>
      <c r="AC591" s="657"/>
      <c r="AD591" s="90" t="s">
        <v>10</v>
      </c>
      <c r="AE591" s="72" t="s">
        <v>96</v>
      </c>
      <c r="AG591" s="915"/>
      <c r="AH591" s="194"/>
      <c r="AI591" s="193"/>
      <c r="AJ591" s="940"/>
      <c r="AK591" s="940"/>
      <c r="AL591" s="178"/>
      <c r="AM591" s="179"/>
    </row>
    <row r="592" spans="1:39" ht="12.75" customHeight="1" x14ac:dyDescent="0.25">
      <c r="A592" s="943"/>
      <c r="B592" s="88" t="s">
        <v>11</v>
      </c>
      <c r="C592" s="89" t="s">
        <v>64</v>
      </c>
      <c r="D592" s="658"/>
      <c r="E592" s="659"/>
      <c r="F592" s="125" t="s">
        <v>759</v>
      </c>
      <c r="G592" s="130" t="s">
        <v>792</v>
      </c>
      <c r="I592" s="859"/>
      <c r="J592" s="88" t="s">
        <v>11</v>
      </c>
      <c r="K592" s="89" t="s">
        <v>64</v>
      </c>
      <c r="L592" s="658"/>
      <c r="M592" s="659"/>
      <c r="N592" s="836"/>
      <c r="O592" s="837"/>
      <c r="Q592" s="859"/>
      <c r="R592" s="88" t="s">
        <v>11</v>
      </c>
      <c r="S592" s="89" t="s">
        <v>64</v>
      </c>
      <c r="T592" s="658"/>
      <c r="U592" s="659"/>
      <c r="V592" s="836"/>
      <c r="W592" s="837"/>
      <c r="Y592" s="859"/>
      <c r="Z592" s="88" t="s">
        <v>11</v>
      </c>
      <c r="AA592" s="89" t="s">
        <v>64</v>
      </c>
      <c r="AB592" s="658"/>
      <c r="AC592" s="659"/>
      <c r="AD592" s="836"/>
      <c r="AE592" s="837"/>
      <c r="AG592" s="915"/>
      <c r="AH592" s="194"/>
      <c r="AI592" s="193"/>
      <c r="AJ592" s="940"/>
      <c r="AK592" s="940"/>
      <c r="AL592" s="194"/>
      <c r="AM592" s="193"/>
    </row>
    <row r="593" spans="1:39" ht="134.25" customHeight="1" x14ac:dyDescent="0.25">
      <c r="A593" s="943"/>
      <c r="B593" s="730" t="s">
        <v>794</v>
      </c>
      <c r="C593" s="681"/>
      <c r="D593" s="681"/>
      <c r="E593" s="681"/>
      <c r="F593" s="681"/>
      <c r="G593" s="919"/>
      <c r="I593" s="859"/>
      <c r="J593" s="730" t="s">
        <v>682</v>
      </c>
      <c r="K593" s="681"/>
      <c r="L593" s="681"/>
      <c r="M593" s="681"/>
      <c r="N593" s="681"/>
      <c r="O593" s="682"/>
      <c r="Q593" s="859"/>
      <c r="R593" s="730" t="s">
        <v>682</v>
      </c>
      <c r="S593" s="681"/>
      <c r="T593" s="681"/>
      <c r="U593" s="681"/>
      <c r="V593" s="681"/>
      <c r="W593" s="682"/>
      <c r="Y593" s="859"/>
      <c r="Z593" s="730" t="s">
        <v>2018</v>
      </c>
      <c r="AA593" s="681"/>
      <c r="AB593" s="681"/>
      <c r="AC593" s="681"/>
      <c r="AD593" s="681"/>
      <c r="AE593" s="682"/>
      <c r="AG593" s="915"/>
      <c r="AH593" s="895"/>
      <c r="AI593" s="895"/>
      <c r="AJ593" s="895"/>
      <c r="AK593" s="895"/>
      <c r="AL593" s="895"/>
      <c r="AM593" s="895"/>
    </row>
    <row r="594" spans="1:39" ht="23.65" customHeight="1" thickBot="1" x14ac:dyDescent="0.3">
      <c r="A594" s="1226"/>
      <c r="B594" s="920"/>
      <c r="C594" s="921"/>
      <c r="D594" s="921"/>
      <c r="E594" s="921"/>
      <c r="F594" s="921"/>
      <c r="G594" s="922"/>
      <c r="I594" s="860"/>
      <c r="J594" s="827"/>
      <c r="K594" s="684"/>
      <c r="L594" s="684"/>
      <c r="M594" s="684"/>
      <c r="N594" s="684"/>
      <c r="O594" s="685"/>
      <c r="Q594" s="860"/>
      <c r="R594" s="827"/>
      <c r="S594" s="684"/>
      <c r="T594" s="684"/>
      <c r="U594" s="684"/>
      <c r="V594" s="684"/>
      <c r="W594" s="685"/>
      <c r="Y594" s="860"/>
      <c r="Z594" s="827"/>
      <c r="AA594" s="684"/>
      <c r="AB594" s="684"/>
      <c r="AC594" s="684"/>
      <c r="AD594" s="684"/>
      <c r="AE594" s="685"/>
      <c r="AG594" s="35"/>
      <c r="AH594" s="895"/>
      <c r="AI594" s="895"/>
      <c r="AJ594" s="895"/>
      <c r="AK594" s="895"/>
      <c r="AL594" s="895"/>
      <c r="AM594" s="895"/>
    </row>
    <row r="595" spans="1:39" ht="17.25" thickTop="1" thickBot="1" x14ac:dyDescent="0.3"/>
    <row r="596" spans="1:39" ht="23.65" customHeight="1" thickTop="1" x14ac:dyDescent="0.25">
      <c r="A596" s="858" t="s">
        <v>1822</v>
      </c>
      <c r="B596" s="644" t="s">
        <v>0</v>
      </c>
      <c r="C596" s="645"/>
      <c r="D596" s="644" t="s">
        <v>1</v>
      </c>
      <c r="E596" s="828"/>
      <c r="F596" s="816" t="s">
        <v>1</v>
      </c>
      <c r="G596" s="826"/>
      <c r="I596" s="942" t="s">
        <v>800</v>
      </c>
      <c r="J596" s="621" t="s">
        <v>0</v>
      </c>
      <c r="K596" s="622"/>
      <c r="L596" s="621" t="s">
        <v>42</v>
      </c>
      <c r="M596" s="824"/>
      <c r="N596" s="624" t="s">
        <v>42</v>
      </c>
      <c r="O596" s="625"/>
      <c r="Q596" s="858" t="s">
        <v>802</v>
      </c>
      <c r="R596" s="644" t="s">
        <v>0</v>
      </c>
      <c r="S596" s="645"/>
      <c r="T596" s="644" t="s">
        <v>42</v>
      </c>
      <c r="U596" s="828"/>
      <c r="V596" s="816" t="s">
        <v>42</v>
      </c>
      <c r="W596" s="826"/>
      <c r="Y596" s="858" t="s">
        <v>204</v>
      </c>
      <c r="Z596" s="644" t="s">
        <v>0</v>
      </c>
      <c r="AA596" s="645"/>
      <c r="AB596" s="644" t="s">
        <v>1</v>
      </c>
      <c r="AC596" s="828"/>
      <c r="AD596" s="816" t="s">
        <v>1</v>
      </c>
      <c r="AE596" s="826"/>
      <c r="AG596" s="915"/>
      <c r="AH596" s="802"/>
      <c r="AI596" s="948"/>
      <c r="AJ596" s="802"/>
      <c r="AK596" s="916"/>
      <c r="AL596" s="802"/>
      <c r="AM596" s="916"/>
    </row>
    <row r="597" spans="1:39" ht="20.25" customHeight="1" x14ac:dyDescent="0.25">
      <c r="A597" s="859"/>
      <c r="B597" s="529" t="s">
        <v>119</v>
      </c>
      <c r="C597" s="530"/>
      <c r="D597" s="646">
        <f>D598-2700</f>
        <v>76200</v>
      </c>
      <c r="E597" s="646"/>
      <c r="F597" s="770">
        <f>D597*(1-'SZORZÓ+FELTÉTELEK'!$A$1)</f>
        <v>76200</v>
      </c>
      <c r="G597" s="745"/>
      <c r="I597" s="943"/>
      <c r="J597" s="719" t="s">
        <v>1111</v>
      </c>
      <c r="K597" s="720"/>
      <c r="L597" s="646">
        <v>111000</v>
      </c>
      <c r="M597" s="646"/>
      <c r="N597" s="1678">
        <f>L597*(1-'SZORZÓ+FELTÉTELEK'!$A$1)</f>
        <v>111000</v>
      </c>
      <c r="O597" s="1679"/>
      <c r="Q597" s="859"/>
      <c r="R597" s="529" t="s">
        <v>119</v>
      </c>
      <c r="S597" s="530"/>
      <c r="T597" s="646">
        <f>T598-2600</f>
        <v>27300</v>
      </c>
      <c r="U597" s="646"/>
      <c r="V597" s="727">
        <f>T597*(1-'SZORZÓ+FELTÉTELEK'!$A$1)</f>
        <v>27300</v>
      </c>
      <c r="W597" s="851"/>
      <c r="Y597" s="859"/>
      <c r="Z597" s="529" t="s">
        <v>119</v>
      </c>
      <c r="AA597" s="530"/>
      <c r="AB597" s="646">
        <f>AB598-2600</f>
        <v>33000</v>
      </c>
      <c r="AC597" s="646"/>
      <c r="AD597" s="770">
        <f>AB597*(1-'SZORZÓ+FELTÉTELEK'!$A$1)</f>
        <v>33000</v>
      </c>
      <c r="AE597" s="745"/>
      <c r="AG597" s="915"/>
      <c r="AH597" s="802"/>
      <c r="AI597" s="802"/>
      <c r="AJ597" s="791"/>
      <c r="AK597" s="791"/>
      <c r="AL597" s="791"/>
      <c r="AM597" s="791"/>
    </row>
    <row r="598" spans="1:39" ht="20.25" customHeight="1" x14ac:dyDescent="0.25">
      <c r="A598" s="859"/>
      <c r="B598" s="529" t="s">
        <v>94</v>
      </c>
      <c r="C598" s="530"/>
      <c r="D598" s="770">
        <v>78900</v>
      </c>
      <c r="E598" s="771"/>
      <c r="F598" s="770">
        <f>D598*(1-'SZORZÓ+FELTÉTELEK'!$A$1)</f>
        <v>78900</v>
      </c>
      <c r="G598" s="745"/>
      <c r="I598" s="943"/>
      <c r="J598" s="708" t="s">
        <v>763</v>
      </c>
      <c r="K598" s="709"/>
      <c r="L598" s="709"/>
      <c r="M598" s="709"/>
      <c r="N598" s="709"/>
      <c r="O598" s="1065"/>
      <c r="Q598" s="859"/>
      <c r="R598" s="529" t="s">
        <v>94</v>
      </c>
      <c r="S598" s="530"/>
      <c r="T598" s="727">
        <v>29900</v>
      </c>
      <c r="U598" s="630"/>
      <c r="V598" s="727">
        <f>T598*(1-'SZORZÓ+FELTÉTELEK'!$A$1)</f>
        <v>29900</v>
      </c>
      <c r="W598" s="851"/>
      <c r="Y598" s="859"/>
      <c r="Z598" s="529" t="s">
        <v>94</v>
      </c>
      <c r="AA598" s="530"/>
      <c r="AB598" s="727">
        <v>35600</v>
      </c>
      <c r="AC598" s="630"/>
      <c r="AD598" s="770">
        <f>AB598*(1-'SZORZÓ+FELTÉTELEK'!$A$1)</f>
        <v>35600</v>
      </c>
      <c r="AE598" s="745"/>
      <c r="AG598" s="915"/>
      <c r="AH598" s="802"/>
      <c r="AI598" s="802"/>
      <c r="AJ598" s="791"/>
      <c r="AK598" s="791"/>
      <c r="AL598" s="791"/>
      <c r="AM598" s="791"/>
    </row>
    <row r="599" spans="1:39" ht="20.25" customHeight="1" x14ac:dyDescent="0.25">
      <c r="A599" s="859"/>
      <c r="B599" s="529" t="s">
        <v>1110</v>
      </c>
      <c r="C599" s="530"/>
      <c r="D599" s="646">
        <f>D598+2500</f>
        <v>81400</v>
      </c>
      <c r="E599" s="646"/>
      <c r="F599" s="770">
        <f>D599*(1-'SZORZÓ+FELTÉTELEK'!$A$1)</f>
        <v>81400</v>
      </c>
      <c r="G599" s="745"/>
      <c r="I599" s="943"/>
      <c r="J599" s="714"/>
      <c r="K599" s="715"/>
      <c r="L599" s="715"/>
      <c r="M599" s="715"/>
      <c r="N599" s="715"/>
      <c r="O599" s="1067"/>
      <c r="Q599" s="859"/>
      <c r="R599" s="529" t="s">
        <v>1110</v>
      </c>
      <c r="S599" s="530"/>
      <c r="T599" s="646">
        <f>T598+1600</f>
        <v>31500</v>
      </c>
      <c r="U599" s="646"/>
      <c r="V599" s="727">
        <f>T599*(1-'SZORZÓ+FELTÉTELEK'!$A$1)</f>
        <v>31500</v>
      </c>
      <c r="W599" s="851"/>
      <c r="Y599" s="859"/>
      <c r="Z599" s="529" t="s">
        <v>1110</v>
      </c>
      <c r="AA599" s="530"/>
      <c r="AB599" s="646">
        <f>AB598+1600</f>
        <v>37200</v>
      </c>
      <c r="AC599" s="646"/>
      <c r="AD599" s="770">
        <f>AB599*(1-'SZORZÓ+FELTÉTELEK'!$A$1)</f>
        <v>37200</v>
      </c>
      <c r="AE599" s="745"/>
      <c r="AG599" s="915"/>
      <c r="AH599" s="802"/>
      <c r="AI599" s="802"/>
      <c r="AJ599" s="791"/>
      <c r="AK599" s="791"/>
      <c r="AL599" s="791"/>
      <c r="AM599" s="791"/>
    </row>
    <row r="600" spans="1:39" ht="20.25" customHeight="1" x14ac:dyDescent="0.25">
      <c r="A600" s="859"/>
      <c r="B600" s="810" t="s">
        <v>1429</v>
      </c>
      <c r="C600" s="811"/>
      <c r="D600" s="646">
        <f>D598+4000</f>
        <v>82900</v>
      </c>
      <c r="E600" s="646"/>
      <c r="F600" s="770">
        <f>D600*(1-'SZORZÓ+FELTÉTELEK'!$A$1)</f>
        <v>82900</v>
      </c>
      <c r="G600" s="745"/>
      <c r="I600" s="943"/>
      <c r="J600" s="1606" t="s">
        <v>1922</v>
      </c>
      <c r="K600" s="1607"/>
      <c r="L600" s="1607"/>
      <c r="M600" s="1607"/>
      <c r="N600" s="1607"/>
      <c r="O600" s="1608"/>
      <c r="Q600" s="859"/>
      <c r="R600" s="810" t="s">
        <v>1429</v>
      </c>
      <c r="S600" s="811"/>
      <c r="T600" s="646">
        <f>T598+2800</f>
        <v>32700</v>
      </c>
      <c r="U600" s="646"/>
      <c r="V600" s="727">
        <f>T600*(1-'SZORZÓ+FELTÉTELEK'!$A$1)</f>
        <v>32700</v>
      </c>
      <c r="W600" s="851"/>
      <c r="Y600" s="859"/>
      <c r="Z600" s="810" t="s">
        <v>1429</v>
      </c>
      <c r="AA600" s="811"/>
      <c r="AB600" s="646">
        <f>AB598+2800</f>
        <v>38400</v>
      </c>
      <c r="AC600" s="646"/>
      <c r="AD600" s="770">
        <f>AB600*(1-'SZORZÓ+FELTÉTELEK'!$A$1)</f>
        <v>38400</v>
      </c>
      <c r="AE600" s="745"/>
      <c r="AG600" s="915"/>
      <c r="AH600" s="802"/>
      <c r="AI600" s="802"/>
      <c r="AJ600" s="791"/>
      <c r="AK600" s="791"/>
      <c r="AL600" s="791"/>
      <c r="AM600" s="791"/>
    </row>
    <row r="601" spans="1:39" ht="20.25" customHeight="1" x14ac:dyDescent="0.25">
      <c r="A601" s="859"/>
      <c r="B601" s="810" t="s">
        <v>1441</v>
      </c>
      <c r="C601" s="811"/>
      <c r="D601" s="770">
        <f>D598+4000</f>
        <v>82900</v>
      </c>
      <c r="E601" s="771"/>
      <c r="F601" s="770">
        <f>D601*(1-'SZORZÓ+FELTÉTELEK'!$A$1)</f>
        <v>82900</v>
      </c>
      <c r="G601" s="745"/>
      <c r="I601" s="943"/>
      <c r="J601" s="88" t="s">
        <v>2</v>
      </c>
      <c r="K601" s="89" t="s">
        <v>621</v>
      </c>
      <c r="L601" s="764"/>
      <c r="M601" s="765"/>
      <c r="N601" s="88" t="s">
        <v>3</v>
      </c>
      <c r="O601" s="112" t="s">
        <v>4</v>
      </c>
      <c r="Q601" s="859"/>
      <c r="R601" s="838"/>
      <c r="S601" s="839"/>
      <c r="T601" s="839"/>
      <c r="U601" s="839"/>
      <c r="V601" s="839"/>
      <c r="W601" s="840"/>
      <c r="Y601" s="859"/>
      <c r="Z601" s="838"/>
      <c r="AA601" s="839"/>
      <c r="AB601" s="839"/>
      <c r="AC601" s="839"/>
      <c r="AD601" s="839"/>
      <c r="AE601" s="840"/>
      <c r="AG601" s="915"/>
      <c r="AH601" s="93"/>
      <c r="AI601" s="93"/>
      <c r="AJ601" s="271"/>
      <c r="AK601" s="271"/>
      <c r="AL601" s="271"/>
      <c r="AM601" s="271"/>
    </row>
    <row r="602" spans="1:39" ht="20.25" customHeight="1" x14ac:dyDescent="0.25">
      <c r="A602" s="859"/>
      <c r="B602" s="810" t="s">
        <v>1442</v>
      </c>
      <c r="C602" s="811"/>
      <c r="D602" s="770">
        <f>D598+12700</f>
        <v>91600</v>
      </c>
      <c r="E602" s="771"/>
      <c r="F602" s="770">
        <f>D602*(1-'SZORZÓ+FELTÉTELEK'!$A$1)</f>
        <v>91600</v>
      </c>
      <c r="G602" s="745"/>
      <c r="I602" s="943"/>
      <c r="J602" s="88" t="s">
        <v>5</v>
      </c>
      <c r="K602" s="89" t="s">
        <v>620</v>
      </c>
      <c r="L602" s="766"/>
      <c r="M602" s="767"/>
      <c r="N602" s="88" t="s">
        <v>6</v>
      </c>
      <c r="O602" s="111" t="s">
        <v>22</v>
      </c>
      <c r="Q602" s="859"/>
      <c r="R602" s="841"/>
      <c r="S602" s="842"/>
      <c r="T602" s="842"/>
      <c r="U602" s="842"/>
      <c r="V602" s="842"/>
      <c r="W602" s="843"/>
      <c r="Y602" s="859"/>
      <c r="Z602" s="841"/>
      <c r="AA602" s="842"/>
      <c r="AB602" s="842"/>
      <c r="AC602" s="842"/>
      <c r="AD602" s="842"/>
      <c r="AE602" s="843"/>
      <c r="AG602" s="915"/>
      <c r="AH602" s="93"/>
      <c r="AI602" s="93"/>
      <c r="AJ602" s="271"/>
      <c r="AK602" s="271"/>
      <c r="AL602" s="271"/>
      <c r="AM602" s="271"/>
    </row>
    <row r="603" spans="1:39" ht="12.75" customHeight="1" x14ac:dyDescent="0.25">
      <c r="A603" s="859"/>
      <c r="B603" s="88" t="s">
        <v>2</v>
      </c>
      <c r="C603" s="89" t="s">
        <v>663</v>
      </c>
      <c r="D603" s="654"/>
      <c r="E603" s="655"/>
      <c r="F603" s="88" t="s">
        <v>3</v>
      </c>
      <c r="G603" s="73" t="s">
        <v>4</v>
      </c>
      <c r="I603" s="943"/>
      <c r="J603" s="88" t="s">
        <v>7</v>
      </c>
      <c r="K603" s="89" t="s">
        <v>19</v>
      </c>
      <c r="L603" s="766"/>
      <c r="M603" s="767"/>
      <c r="N603" s="90" t="s">
        <v>8</v>
      </c>
      <c r="O603" s="110" t="s">
        <v>121</v>
      </c>
      <c r="Q603" s="859"/>
      <c r="R603" s="88" t="s">
        <v>2</v>
      </c>
      <c r="S603" s="89" t="s">
        <v>200</v>
      </c>
      <c r="T603" s="654"/>
      <c r="U603" s="655"/>
      <c r="V603" s="88" t="s">
        <v>3</v>
      </c>
      <c r="W603" s="73" t="s">
        <v>100</v>
      </c>
      <c r="Y603" s="859"/>
      <c r="Z603" s="88" t="s">
        <v>2</v>
      </c>
      <c r="AA603" s="89" t="s">
        <v>200</v>
      </c>
      <c r="AB603" s="654"/>
      <c r="AC603" s="655"/>
      <c r="AD603" s="88" t="s">
        <v>3</v>
      </c>
      <c r="AE603" s="73" t="s">
        <v>100</v>
      </c>
      <c r="AG603" s="915"/>
      <c r="AH603" s="194"/>
      <c r="AI603" s="193"/>
      <c r="AJ603" s="940"/>
      <c r="AK603" s="940"/>
      <c r="AL603" s="194"/>
      <c r="AM603" s="193"/>
    </row>
    <row r="604" spans="1:39" ht="12.75" customHeight="1" x14ac:dyDescent="0.25">
      <c r="A604" s="859"/>
      <c r="B604" s="88" t="s">
        <v>5</v>
      </c>
      <c r="C604" s="89" t="s">
        <v>182</v>
      </c>
      <c r="D604" s="656"/>
      <c r="E604" s="657"/>
      <c r="F604" s="88" t="s">
        <v>6</v>
      </c>
      <c r="G604" s="71" t="s">
        <v>120</v>
      </c>
      <c r="I604" s="943"/>
      <c r="J604" s="88" t="s">
        <v>9</v>
      </c>
      <c r="K604" s="89" t="s">
        <v>131</v>
      </c>
      <c r="L604" s="766"/>
      <c r="M604" s="767"/>
      <c r="N604" s="122" t="s">
        <v>10</v>
      </c>
      <c r="O604" s="116" t="s">
        <v>96</v>
      </c>
      <c r="Q604" s="859"/>
      <c r="R604" s="88" t="s">
        <v>5</v>
      </c>
      <c r="S604" s="89" t="s">
        <v>126</v>
      </c>
      <c r="T604" s="656"/>
      <c r="U604" s="657"/>
      <c r="V604" s="88" t="s">
        <v>6</v>
      </c>
      <c r="W604" s="71" t="s">
        <v>202</v>
      </c>
      <c r="Y604" s="859"/>
      <c r="Z604" s="88" t="s">
        <v>5</v>
      </c>
      <c r="AA604" s="89" t="s">
        <v>126</v>
      </c>
      <c r="AB604" s="656"/>
      <c r="AC604" s="657"/>
      <c r="AD604" s="88" t="s">
        <v>6</v>
      </c>
      <c r="AE604" s="71" t="s">
        <v>202</v>
      </c>
      <c r="AG604" s="915"/>
      <c r="AH604" s="194"/>
      <c r="AI604" s="193"/>
      <c r="AJ604" s="940"/>
      <c r="AK604" s="940"/>
      <c r="AL604" s="194"/>
      <c r="AM604" s="177"/>
    </row>
    <row r="605" spans="1:39" ht="12.75" customHeight="1" x14ac:dyDescent="0.25">
      <c r="A605" s="859"/>
      <c r="B605" s="88" t="s">
        <v>7</v>
      </c>
      <c r="C605" s="89" t="s">
        <v>105</v>
      </c>
      <c r="D605" s="656"/>
      <c r="E605" s="657"/>
      <c r="F605" s="90" t="s">
        <v>8</v>
      </c>
      <c r="G605" s="72" t="s">
        <v>121</v>
      </c>
      <c r="I605" s="943"/>
      <c r="J605" s="88" t="s">
        <v>11</v>
      </c>
      <c r="K605" s="89" t="s">
        <v>27</v>
      </c>
      <c r="L605" s="768"/>
      <c r="M605" s="769"/>
      <c r="N605" s="125" t="s">
        <v>759</v>
      </c>
      <c r="O605" s="131">
        <v>1</v>
      </c>
      <c r="Q605" s="859"/>
      <c r="R605" s="88" t="s">
        <v>7</v>
      </c>
      <c r="S605" s="89" t="s">
        <v>105</v>
      </c>
      <c r="T605" s="656"/>
      <c r="U605" s="657"/>
      <c r="V605" s="90" t="s">
        <v>8</v>
      </c>
      <c r="W605" s="72" t="s">
        <v>142</v>
      </c>
      <c r="Y605" s="859"/>
      <c r="Z605" s="88" t="s">
        <v>7</v>
      </c>
      <c r="AA605" s="89" t="s">
        <v>105</v>
      </c>
      <c r="AB605" s="656"/>
      <c r="AC605" s="657"/>
      <c r="AD605" s="90" t="s">
        <v>8</v>
      </c>
      <c r="AE605" s="72" t="s">
        <v>142</v>
      </c>
      <c r="AG605" s="915"/>
      <c r="AH605" s="194"/>
      <c r="AI605" s="193"/>
      <c r="AJ605" s="940"/>
      <c r="AK605" s="940"/>
      <c r="AL605" s="178"/>
      <c r="AM605" s="179"/>
    </row>
    <row r="606" spans="1:39" ht="12.75" customHeight="1" x14ac:dyDescent="0.25">
      <c r="A606" s="859"/>
      <c r="B606" s="88" t="s">
        <v>9</v>
      </c>
      <c r="C606" s="89" t="s">
        <v>131</v>
      </c>
      <c r="D606" s="656"/>
      <c r="E606" s="657"/>
      <c r="F606" s="90" t="s">
        <v>10</v>
      </c>
      <c r="G606" s="72" t="s">
        <v>96</v>
      </c>
      <c r="I606" s="943"/>
      <c r="J606" s="730" t="s">
        <v>799</v>
      </c>
      <c r="K606" s="681"/>
      <c r="L606" s="681"/>
      <c r="M606" s="681"/>
      <c r="N606" s="681"/>
      <c r="O606" s="919"/>
      <c r="Q606" s="859"/>
      <c r="R606" s="88" t="s">
        <v>9</v>
      </c>
      <c r="S606" s="89" t="s">
        <v>91</v>
      </c>
      <c r="T606" s="656"/>
      <c r="U606" s="657"/>
      <c r="V606" s="90" t="s">
        <v>10</v>
      </c>
      <c r="W606" s="72" t="s">
        <v>203</v>
      </c>
      <c r="Y606" s="859"/>
      <c r="Z606" s="88" t="s">
        <v>9</v>
      </c>
      <c r="AA606" s="89" t="s">
        <v>91</v>
      </c>
      <c r="AB606" s="656"/>
      <c r="AC606" s="657"/>
      <c r="AD606" s="90" t="s">
        <v>10</v>
      </c>
      <c r="AE606" s="72" t="s">
        <v>203</v>
      </c>
      <c r="AG606" s="915"/>
      <c r="AH606" s="194"/>
      <c r="AI606" s="193"/>
      <c r="AJ606" s="940"/>
      <c r="AK606" s="940"/>
      <c r="AL606" s="178"/>
      <c r="AM606" s="179"/>
    </row>
    <row r="607" spans="1:39" ht="12.75" customHeight="1" x14ac:dyDescent="0.25">
      <c r="A607" s="859"/>
      <c r="B607" s="88" t="s">
        <v>11</v>
      </c>
      <c r="C607" s="89" t="s">
        <v>64</v>
      </c>
      <c r="D607" s="658"/>
      <c r="E607" s="659"/>
      <c r="F607" s="836"/>
      <c r="G607" s="837"/>
      <c r="I607" s="943"/>
      <c r="J607" s="1370"/>
      <c r="K607" s="895"/>
      <c r="L607" s="895"/>
      <c r="M607" s="895"/>
      <c r="N607" s="895"/>
      <c r="O607" s="1611"/>
      <c r="Q607" s="859"/>
      <c r="R607" s="88" t="s">
        <v>11</v>
      </c>
      <c r="S607" s="89" t="s">
        <v>64</v>
      </c>
      <c r="T607" s="658"/>
      <c r="U607" s="659"/>
      <c r="V607" s="836"/>
      <c r="W607" s="837"/>
      <c r="Y607" s="859"/>
      <c r="Z607" s="88" t="s">
        <v>11</v>
      </c>
      <c r="AA607" s="89" t="s">
        <v>64</v>
      </c>
      <c r="AB607" s="658"/>
      <c r="AC607" s="659"/>
      <c r="AD607" s="836"/>
      <c r="AE607" s="837"/>
      <c r="AG607" s="915"/>
      <c r="AH607" s="194"/>
      <c r="AI607" s="193"/>
      <c r="AJ607" s="940"/>
      <c r="AK607" s="940"/>
      <c r="AL607" s="986"/>
      <c r="AM607" s="986"/>
    </row>
    <row r="608" spans="1:39" ht="134.25" customHeight="1" x14ac:dyDescent="0.25">
      <c r="A608" s="859"/>
      <c r="B608" s="730" t="s">
        <v>2019</v>
      </c>
      <c r="C608" s="681"/>
      <c r="D608" s="681"/>
      <c r="E608" s="681"/>
      <c r="F608" s="681"/>
      <c r="G608" s="682"/>
      <c r="I608" s="943"/>
      <c r="J608" s="1370"/>
      <c r="K608" s="895"/>
      <c r="L608" s="895"/>
      <c r="M608" s="895"/>
      <c r="N608" s="895"/>
      <c r="O608" s="1611"/>
      <c r="Q608" s="859"/>
      <c r="R608" s="730" t="s">
        <v>801</v>
      </c>
      <c r="S608" s="681"/>
      <c r="T608" s="681"/>
      <c r="U608" s="681"/>
      <c r="V608" s="681"/>
      <c r="W608" s="682"/>
      <c r="Y608" s="859"/>
      <c r="Z608" s="730" t="s">
        <v>683</v>
      </c>
      <c r="AA608" s="681"/>
      <c r="AB608" s="681"/>
      <c r="AC608" s="681"/>
      <c r="AD608" s="681"/>
      <c r="AE608" s="682"/>
      <c r="AG608" s="915"/>
      <c r="AH608" s="895"/>
      <c r="AI608" s="895"/>
      <c r="AJ608" s="895"/>
      <c r="AK608" s="895"/>
      <c r="AL608" s="895"/>
      <c r="AM608" s="895"/>
    </row>
    <row r="609" spans="1:39" ht="23.65" customHeight="1" thickBot="1" x14ac:dyDescent="0.3">
      <c r="A609" s="860"/>
      <c r="B609" s="827"/>
      <c r="C609" s="684"/>
      <c r="D609" s="684"/>
      <c r="E609" s="684"/>
      <c r="F609" s="684"/>
      <c r="G609" s="685"/>
      <c r="I609" s="1226"/>
      <c r="J609" s="920"/>
      <c r="K609" s="921"/>
      <c r="L609" s="921"/>
      <c r="M609" s="921"/>
      <c r="N609" s="921"/>
      <c r="O609" s="922"/>
      <c r="Q609" s="860"/>
      <c r="R609" s="827"/>
      <c r="S609" s="684"/>
      <c r="T609" s="684"/>
      <c r="U609" s="684"/>
      <c r="V609" s="684"/>
      <c r="W609" s="685"/>
      <c r="Y609" s="860"/>
      <c r="Z609" s="827"/>
      <c r="AA609" s="684"/>
      <c r="AB609" s="684"/>
      <c r="AC609" s="684"/>
      <c r="AD609" s="684"/>
      <c r="AE609" s="685"/>
      <c r="AG609" s="915"/>
      <c r="AH609" s="895"/>
      <c r="AI609" s="895"/>
      <c r="AJ609" s="895"/>
      <c r="AK609" s="895"/>
      <c r="AL609" s="895"/>
      <c r="AM609" s="895"/>
    </row>
    <row r="610" spans="1:39" ht="16.5" thickBot="1" x14ac:dyDescent="0.3"/>
    <row r="611" spans="1:39" ht="23.65" customHeight="1" x14ac:dyDescent="0.25">
      <c r="A611" s="858" t="s">
        <v>204</v>
      </c>
      <c r="B611" s="644" t="s">
        <v>0</v>
      </c>
      <c r="C611" s="645"/>
      <c r="D611" s="815" t="s">
        <v>1</v>
      </c>
      <c r="E611" s="816"/>
      <c r="F611" s="917" t="s">
        <v>1</v>
      </c>
      <c r="G611" s="900"/>
      <c r="I611" s="858" t="s">
        <v>205</v>
      </c>
      <c r="J611" s="644" t="s">
        <v>0</v>
      </c>
      <c r="K611" s="645"/>
      <c r="L611" s="815" t="s">
        <v>1</v>
      </c>
      <c r="M611" s="816"/>
      <c r="N611" s="917" t="s">
        <v>1</v>
      </c>
      <c r="O611" s="900"/>
      <c r="Q611" s="858" t="s">
        <v>205</v>
      </c>
      <c r="R611" s="815" t="s">
        <v>0</v>
      </c>
      <c r="S611" s="816"/>
      <c r="T611" s="815" t="s">
        <v>1</v>
      </c>
      <c r="U611" s="816"/>
      <c r="V611" s="815" t="s">
        <v>1</v>
      </c>
      <c r="W611" s="900"/>
      <c r="Y611" s="858" t="s">
        <v>806</v>
      </c>
      <c r="Z611" s="644" t="s">
        <v>0</v>
      </c>
      <c r="AA611" s="645"/>
      <c r="AB611" s="644" t="s">
        <v>42</v>
      </c>
      <c r="AC611" s="828"/>
      <c r="AD611" s="816" t="s">
        <v>42</v>
      </c>
      <c r="AE611" s="826"/>
      <c r="AG611" s="915"/>
      <c r="AH611" s="802"/>
      <c r="AI611" s="948"/>
      <c r="AJ611" s="802"/>
      <c r="AK611" s="916"/>
      <c r="AL611" s="802"/>
      <c r="AM611" s="916"/>
    </row>
    <row r="612" spans="1:39" ht="20.25" customHeight="1" x14ac:dyDescent="0.25">
      <c r="A612" s="859"/>
      <c r="B612" s="529" t="s">
        <v>1066</v>
      </c>
      <c r="C612" s="530"/>
      <c r="D612" s="646">
        <v>33000</v>
      </c>
      <c r="E612" s="646"/>
      <c r="F612" s="770">
        <f>D612*(1-'SZORZÓ+FELTÉTELEK'!$A$1)</f>
        <v>33000</v>
      </c>
      <c r="G612" s="745"/>
      <c r="I612" s="859"/>
      <c r="J612" s="529" t="s">
        <v>119</v>
      </c>
      <c r="K612" s="530"/>
      <c r="L612" s="770">
        <v>63900</v>
      </c>
      <c r="M612" s="771"/>
      <c r="N612" s="744">
        <f>L612*(1-'SZORZÓ+FELTÉTELEK'!$A$1)</f>
        <v>63900</v>
      </c>
      <c r="O612" s="745"/>
      <c r="Q612" s="859"/>
      <c r="R612" s="529" t="s">
        <v>1061</v>
      </c>
      <c r="S612" s="530"/>
      <c r="T612" s="727">
        <v>67100</v>
      </c>
      <c r="U612" s="630"/>
      <c r="V612" s="744">
        <f>T612*(1-'SZORZÓ+FELTÉTELEK'!$A$1)</f>
        <v>67100</v>
      </c>
      <c r="W612" s="745"/>
      <c r="Y612" s="859"/>
      <c r="Z612" s="529" t="s">
        <v>119</v>
      </c>
      <c r="AA612" s="530"/>
      <c r="AB612" s="646">
        <f>AB613-2600</f>
        <v>35800</v>
      </c>
      <c r="AC612" s="646"/>
      <c r="AD612" s="744">
        <f>AB612*(1-'SZORZÓ+FELTÉTELEK'!$A$1)</f>
        <v>35800</v>
      </c>
      <c r="AE612" s="745"/>
      <c r="AG612" s="915"/>
      <c r="AH612" s="802"/>
      <c r="AI612" s="802"/>
      <c r="AJ612" s="791"/>
      <c r="AK612" s="791"/>
      <c r="AL612" s="791"/>
      <c r="AM612" s="791"/>
    </row>
    <row r="613" spans="1:39" ht="20.25" customHeight="1" x14ac:dyDescent="0.25">
      <c r="A613" s="859"/>
      <c r="B613" s="529" t="s">
        <v>1067</v>
      </c>
      <c r="C613" s="530"/>
      <c r="D613" s="646">
        <v>33000</v>
      </c>
      <c r="E613" s="646"/>
      <c r="F613" s="770">
        <f>D613*(1-'SZORZÓ+FELTÉTELEK'!$A$1)</f>
        <v>33000</v>
      </c>
      <c r="G613" s="745"/>
      <c r="I613" s="859"/>
      <c r="J613" s="529" t="s">
        <v>94</v>
      </c>
      <c r="K613" s="530"/>
      <c r="L613" s="727">
        <f>L612+2700</f>
        <v>66600</v>
      </c>
      <c r="M613" s="630"/>
      <c r="N613" s="748">
        <f>L613*(1-'SZORZÓ+FELTÉTELEK'!$A$1)</f>
        <v>66600</v>
      </c>
      <c r="O613" s="851"/>
      <c r="Q613" s="859"/>
      <c r="R613" s="529" t="s">
        <v>1062</v>
      </c>
      <c r="S613" s="530"/>
      <c r="T613" s="727">
        <v>67100</v>
      </c>
      <c r="U613" s="630"/>
      <c r="V613" s="748">
        <f>T613*(1-'SZORZÓ+FELTÉTELEK'!$A$1)</f>
        <v>67100</v>
      </c>
      <c r="W613" s="851"/>
      <c r="Y613" s="859"/>
      <c r="Z613" s="529" t="s">
        <v>94</v>
      </c>
      <c r="AA613" s="530"/>
      <c r="AB613" s="646">
        <v>38400</v>
      </c>
      <c r="AC613" s="646"/>
      <c r="AD613" s="744">
        <f>AB613*(1-'SZORZÓ+FELTÉTELEK'!$A$1)</f>
        <v>38400</v>
      </c>
      <c r="AE613" s="745"/>
      <c r="AG613" s="915"/>
      <c r="AH613" s="802"/>
      <c r="AI613" s="802"/>
      <c r="AJ613" s="791"/>
      <c r="AK613" s="791"/>
      <c r="AL613" s="791"/>
      <c r="AM613" s="791"/>
    </row>
    <row r="614" spans="1:39" ht="20.25" customHeight="1" x14ac:dyDescent="0.25">
      <c r="A614" s="859"/>
      <c r="B614" s="882" t="s">
        <v>1063</v>
      </c>
      <c r="C614" s="883"/>
      <c r="D614" s="883"/>
      <c r="E614" s="883"/>
      <c r="F614" s="883"/>
      <c r="G614" s="884"/>
      <c r="I614" s="859"/>
      <c r="J614" s="529" t="s">
        <v>1112</v>
      </c>
      <c r="K614" s="530"/>
      <c r="L614" s="727">
        <f>L612+5200</f>
        <v>69100</v>
      </c>
      <c r="M614" s="630"/>
      <c r="N614" s="748">
        <f>L614*(1-'SZORZÓ+FELTÉTELEK'!$A$1)</f>
        <v>69100</v>
      </c>
      <c r="O614" s="851"/>
      <c r="Q614" s="859"/>
      <c r="R614" s="882" t="s">
        <v>1063</v>
      </c>
      <c r="S614" s="883"/>
      <c r="T614" s="883"/>
      <c r="U614" s="883"/>
      <c r="V614" s="883"/>
      <c r="W614" s="884"/>
      <c r="Y614" s="859"/>
      <c r="Z614" s="529" t="s">
        <v>1110</v>
      </c>
      <c r="AA614" s="530"/>
      <c r="AB614" s="646">
        <f>AB613+1600</f>
        <v>40000</v>
      </c>
      <c r="AC614" s="646"/>
      <c r="AD614" s="744">
        <f>AB614*(1-'SZORZÓ+FELTÉTELEK'!$A$1)</f>
        <v>40000</v>
      </c>
      <c r="AE614" s="745"/>
      <c r="AG614" s="915"/>
      <c r="AH614" s="802"/>
      <c r="AI614" s="802"/>
      <c r="AJ614" s="791"/>
      <c r="AK614" s="791"/>
      <c r="AL614" s="791"/>
      <c r="AM614" s="791"/>
    </row>
    <row r="615" spans="1:39" ht="20.25" customHeight="1" x14ac:dyDescent="0.25">
      <c r="A615" s="859"/>
      <c r="B615" s="888"/>
      <c r="C615" s="889"/>
      <c r="D615" s="889"/>
      <c r="E615" s="889"/>
      <c r="F615" s="889"/>
      <c r="G615" s="890"/>
      <c r="I615" s="859"/>
      <c r="J615" s="810" t="s">
        <v>1430</v>
      </c>
      <c r="K615" s="811"/>
      <c r="L615" s="727">
        <f>L612+6700</f>
        <v>70600</v>
      </c>
      <c r="M615" s="630"/>
      <c r="N615" s="748">
        <f>L615*(1-'SZORZÓ+FELTÉTELEK'!$A$1)</f>
        <v>70600</v>
      </c>
      <c r="O615" s="851"/>
      <c r="Q615" s="859"/>
      <c r="R615" s="888"/>
      <c r="S615" s="889"/>
      <c r="T615" s="889"/>
      <c r="U615" s="889"/>
      <c r="V615" s="889"/>
      <c r="W615" s="890"/>
      <c r="Y615" s="859"/>
      <c r="Z615" s="810" t="s">
        <v>1429</v>
      </c>
      <c r="AA615" s="811"/>
      <c r="AB615" s="646">
        <f>AB613+2800</f>
        <v>41200</v>
      </c>
      <c r="AC615" s="646"/>
      <c r="AD615" s="744">
        <f>AB615*(1-'SZORZÓ+FELTÉTELEK'!$A$1)</f>
        <v>41200</v>
      </c>
      <c r="AE615" s="745"/>
      <c r="AG615" s="915"/>
      <c r="AH615" s="802"/>
      <c r="AI615" s="802"/>
      <c r="AJ615" s="791"/>
      <c r="AK615" s="791"/>
      <c r="AL615" s="791"/>
      <c r="AM615" s="791"/>
    </row>
    <row r="616" spans="1:39" ht="12.75" customHeight="1" x14ac:dyDescent="0.25">
      <c r="A616" s="859"/>
      <c r="B616" s="88" t="s">
        <v>2</v>
      </c>
      <c r="C616" s="89" t="s">
        <v>200</v>
      </c>
      <c r="D616" s="654"/>
      <c r="E616" s="655"/>
      <c r="F616" s="88" t="s">
        <v>3</v>
      </c>
      <c r="G616" s="73" t="s">
        <v>100</v>
      </c>
      <c r="I616" s="859"/>
      <c r="J616" s="88" t="s">
        <v>2</v>
      </c>
      <c r="K616" s="89" t="s">
        <v>206</v>
      </c>
      <c r="L616" s="654"/>
      <c r="M616" s="655"/>
      <c r="N616" s="88" t="s">
        <v>3</v>
      </c>
      <c r="O616" s="73" t="s">
        <v>100</v>
      </c>
      <c r="Q616" s="859"/>
      <c r="R616" s="88" t="s">
        <v>2</v>
      </c>
      <c r="S616" s="89" t="s">
        <v>206</v>
      </c>
      <c r="T616" s="654"/>
      <c r="U616" s="655"/>
      <c r="V616" s="88" t="s">
        <v>3</v>
      </c>
      <c r="W616" s="73" t="s">
        <v>100</v>
      </c>
      <c r="Y616" s="859"/>
      <c r="Z616" s="88" t="s">
        <v>2</v>
      </c>
      <c r="AA616" s="89" t="s">
        <v>805</v>
      </c>
      <c r="AB616" s="654"/>
      <c r="AC616" s="655"/>
      <c r="AD616" s="88" t="s">
        <v>3</v>
      </c>
      <c r="AE616" s="73" t="s">
        <v>100</v>
      </c>
      <c r="AG616" s="915"/>
      <c r="AH616" s="194"/>
      <c r="AI616" s="193"/>
      <c r="AJ616" s="940"/>
      <c r="AK616" s="940"/>
      <c r="AL616" s="194"/>
      <c r="AM616" s="193"/>
    </row>
    <row r="617" spans="1:39" ht="12.75" customHeight="1" x14ac:dyDescent="0.25">
      <c r="A617" s="859"/>
      <c r="B617" s="88" t="s">
        <v>5</v>
      </c>
      <c r="C617" s="89" t="s">
        <v>126</v>
      </c>
      <c r="D617" s="656"/>
      <c r="E617" s="657"/>
      <c r="F617" s="88" t="s">
        <v>6</v>
      </c>
      <c r="G617" s="71" t="s">
        <v>202</v>
      </c>
      <c r="I617" s="859"/>
      <c r="J617" s="88" t="s">
        <v>5</v>
      </c>
      <c r="K617" s="89" t="s">
        <v>201</v>
      </c>
      <c r="L617" s="656"/>
      <c r="M617" s="657"/>
      <c r="N617" s="88" t="s">
        <v>6</v>
      </c>
      <c r="O617" s="71" t="s">
        <v>127</v>
      </c>
      <c r="Q617" s="859"/>
      <c r="R617" s="88" t="s">
        <v>5</v>
      </c>
      <c r="S617" s="89" t="s">
        <v>201</v>
      </c>
      <c r="T617" s="656"/>
      <c r="U617" s="657"/>
      <c r="V617" s="88" t="s">
        <v>6</v>
      </c>
      <c r="W617" s="71" t="s">
        <v>127</v>
      </c>
      <c r="Y617" s="859"/>
      <c r="Z617" s="88" t="s">
        <v>5</v>
      </c>
      <c r="AA617" s="89" t="s">
        <v>804</v>
      </c>
      <c r="AB617" s="656"/>
      <c r="AC617" s="657"/>
      <c r="AD617" s="88" t="s">
        <v>6</v>
      </c>
      <c r="AE617" s="71" t="s">
        <v>202</v>
      </c>
      <c r="AG617" s="915"/>
      <c r="AH617" s="194"/>
      <c r="AI617" s="193"/>
      <c r="AJ617" s="940"/>
      <c r="AK617" s="940"/>
      <c r="AL617" s="194"/>
      <c r="AM617" s="177"/>
    </row>
    <row r="618" spans="1:39" ht="12.75" customHeight="1" x14ac:dyDescent="0.25">
      <c r="A618" s="859"/>
      <c r="B618" s="88" t="s">
        <v>7</v>
      </c>
      <c r="C618" s="89" t="s">
        <v>105</v>
      </c>
      <c r="D618" s="656"/>
      <c r="E618" s="657"/>
      <c r="F618" s="90" t="s">
        <v>8</v>
      </c>
      <c r="G618" s="72" t="s">
        <v>142</v>
      </c>
      <c r="I618" s="859"/>
      <c r="J618" s="88" t="s">
        <v>7</v>
      </c>
      <c r="K618" s="89" t="s">
        <v>69</v>
      </c>
      <c r="L618" s="656"/>
      <c r="M618" s="657"/>
      <c r="N618" s="90" t="s">
        <v>8</v>
      </c>
      <c r="O618" s="71" t="s">
        <v>207</v>
      </c>
      <c r="Q618" s="859"/>
      <c r="R618" s="88" t="s">
        <v>7</v>
      </c>
      <c r="S618" s="89" t="s">
        <v>69</v>
      </c>
      <c r="T618" s="656"/>
      <c r="U618" s="657"/>
      <c r="V618" s="90" t="s">
        <v>8</v>
      </c>
      <c r="W618" s="71" t="s">
        <v>207</v>
      </c>
      <c r="Y618" s="859"/>
      <c r="Z618" s="88" t="s">
        <v>7</v>
      </c>
      <c r="AA618" s="89" t="s">
        <v>105</v>
      </c>
      <c r="AB618" s="656"/>
      <c r="AC618" s="657"/>
      <c r="AD618" s="90" t="s">
        <v>8</v>
      </c>
      <c r="AE618" s="72" t="s">
        <v>128</v>
      </c>
      <c r="AG618" s="915"/>
      <c r="AH618" s="194"/>
      <c r="AI618" s="193"/>
      <c r="AJ618" s="940"/>
      <c r="AK618" s="940"/>
      <c r="AL618" s="178"/>
      <c r="AM618" s="179"/>
    </row>
    <row r="619" spans="1:39" ht="12.75" customHeight="1" x14ac:dyDescent="0.25">
      <c r="A619" s="859"/>
      <c r="B619" s="88" t="s">
        <v>9</v>
      </c>
      <c r="C619" s="89" t="s">
        <v>91</v>
      </c>
      <c r="D619" s="656"/>
      <c r="E619" s="657"/>
      <c r="F619" s="90" t="s">
        <v>10</v>
      </c>
      <c r="G619" s="72" t="s">
        <v>203</v>
      </c>
      <c r="I619" s="859"/>
      <c r="J619" s="88" t="s">
        <v>9</v>
      </c>
      <c r="K619" s="89" t="s">
        <v>131</v>
      </c>
      <c r="L619" s="656"/>
      <c r="M619" s="657"/>
      <c r="N619" s="90" t="s">
        <v>10</v>
      </c>
      <c r="O619" s="72" t="s">
        <v>96</v>
      </c>
      <c r="Q619" s="859"/>
      <c r="R619" s="88" t="s">
        <v>9</v>
      </c>
      <c r="S619" s="89" t="s">
        <v>131</v>
      </c>
      <c r="T619" s="656"/>
      <c r="U619" s="657"/>
      <c r="V619" s="90" t="s">
        <v>10</v>
      </c>
      <c r="W619" s="72" t="s">
        <v>96</v>
      </c>
      <c r="Y619" s="859"/>
      <c r="Z619" s="88" t="s">
        <v>9</v>
      </c>
      <c r="AA619" s="89" t="s">
        <v>91</v>
      </c>
      <c r="AB619" s="656"/>
      <c r="AC619" s="657"/>
      <c r="AD619" s="90" t="s">
        <v>10</v>
      </c>
      <c r="AE619" s="72" t="s">
        <v>203</v>
      </c>
      <c r="AG619" s="915"/>
      <c r="AH619" s="194"/>
      <c r="AI619" s="193"/>
      <c r="AJ619" s="940"/>
      <c r="AK619" s="940"/>
      <c r="AL619" s="178"/>
      <c r="AM619" s="179"/>
    </row>
    <row r="620" spans="1:39" ht="12.75" customHeight="1" x14ac:dyDescent="0.25">
      <c r="A620" s="859"/>
      <c r="B620" s="88" t="s">
        <v>11</v>
      </c>
      <c r="C620" s="89" t="s">
        <v>64</v>
      </c>
      <c r="D620" s="658"/>
      <c r="E620" s="659"/>
      <c r="F620" s="836"/>
      <c r="G620" s="837"/>
      <c r="I620" s="859"/>
      <c r="J620" s="88" t="s">
        <v>11</v>
      </c>
      <c r="K620" s="89" t="s">
        <v>16</v>
      </c>
      <c r="L620" s="658"/>
      <c r="M620" s="659"/>
      <c r="N620" s="845"/>
      <c r="O620" s="846"/>
      <c r="Q620" s="859"/>
      <c r="R620" s="88" t="s">
        <v>11</v>
      </c>
      <c r="S620" s="89" t="s">
        <v>16</v>
      </c>
      <c r="T620" s="658"/>
      <c r="U620" s="659"/>
      <c r="V620" s="845"/>
      <c r="W620" s="846"/>
      <c r="Y620" s="859"/>
      <c r="Z620" s="88" t="s">
        <v>11</v>
      </c>
      <c r="AA620" s="89" t="s">
        <v>64</v>
      </c>
      <c r="AB620" s="658"/>
      <c r="AC620" s="659"/>
      <c r="AD620" s="836"/>
      <c r="AE620" s="837"/>
      <c r="AG620" s="915"/>
      <c r="AH620" s="194"/>
      <c r="AI620" s="193"/>
      <c r="AJ620" s="940"/>
      <c r="AK620" s="940"/>
      <c r="AL620" s="986"/>
      <c r="AM620" s="986"/>
    </row>
    <row r="621" spans="1:39" ht="134.25" customHeight="1" x14ac:dyDescent="0.25">
      <c r="A621" s="859"/>
      <c r="B621" s="730" t="s">
        <v>683</v>
      </c>
      <c r="C621" s="681"/>
      <c r="D621" s="681"/>
      <c r="E621" s="681"/>
      <c r="F621" s="681"/>
      <c r="G621" s="682"/>
      <c r="I621" s="859"/>
      <c r="J621" s="730" t="s">
        <v>2020</v>
      </c>
      <c r="K621" s="681"/>
      <c r="L621" s="681"/>
      <c r="M621" s="681"/>
      <c r="N621" s="681"/>
      <c r="O621" s="682"/>
      <c r="Q621" s="859"/>
      <c r="R621" s="730" t="s">
        <v>2020</v>
      </c>
      <c r="S621" s="681"/>
      <c r="T621" s="681"/>
      <c r="U621" s="681"/>
      <c r="V621" s="681"/>
      <c r="W621" s="682"/>
      <c r="Y621" s="859"/>
      <c r="Z621" s="730" t="s">
        <v>803</v>
      </c>
      <c r="AA621" s="681"/>
      <c r="AB621" s="681"/>
      <c r="AC621" s="681"/>
      <c r="AD621" s="681"/>
      <c r="AE621" s="682"/>
      <c r="AG621" s="915"/>
      <c r="AH621" s="895"/>
      <c r="AI621" s="895"/>
      <c r="AJ621" s="895"/>
      <c r="AK621" s="895"/>
      <c r="AL621" s="895"/>
      <c r="AM621" s="895"/>
    </row>
    <row r="622" spans="1:39" ht="23.65" customHeight="1" thickBot="1" x14ac:dyDescent="0.3">
      <c r="A622" s="860"/>
      <c r="B622" s="827"/>
      <c r="C622" s="684"/>
      <c r="D622" s="684"/>
      <c r="E622" s="684"/>
      <c r="F622" s="684"/>
      <c r="G622" s="685"/>
      <c r="I622" s="860"/>
      <c r="J622" s="827"/>
      <c r="K622" s="684"/>
      <c r="L622" s="684"/>
      <c r="M622" s="684"/>
      <c r="N622" s="684"/>
      <c r="O622" s="685"/>
      <c r="Q622" s="860"/>
      <c r="R622" s="827"/>
      <c r="S622" s="684"/>
      <c r="T622" s="684"/>
      <c r="U622" s="684"/>
      <c r="V622" s="684"/>
      <c r="W622" s="685"/>
      <c r="Y622" s="860"/>
      <c r="Z622" s="827"/>
      <c r="AA622" s="684"/>
      <c r="AB622" s="684"/>
      <c r="AC622" s="684"/>
      <c r="AD622" s="684"/>
      <c r="AE622" s="685"/>
      <c r="AG622" s="915"/>
      <c r="AH622" s="895"/>
      <c r="AI622" s="895"/>
      <c r="AJ622" s="895"/>
      <c r="AK622" s="895"/>
      <c r="AL622" s="895"/>
      <c r="AM622" s="895"/>
    </row>
    <row r="623" spans="1:39" ht="16.149999999999999" customHeight="1" thickBot="1" x14ac:dyDescent="0.3">
      <c r="A623" s="31"/>
      <c r="B623" s="29"/>
      <c r="C623" s="29"/>
      <c r="D623" s="29"/>
      <c r="E623" s="29"/>
      <c r="F623" s="29"/>
      <c r="G623" s="29"/>
      <c r="I623" s="31"/>
      <c r="J623" s="29"/>
      <c r="K623" s="29"/>
      <c r="L623" s="29"/>
      <c r="M623" s="29"/>
      <c r="N623" s="29"/>
      <c r="O623" s="29"/>
      <c r="Q623" s="8"/>
      <c r="R623" s="29"/>
      <c r="S623" s="29"/>
      <c r="T623" s="29"/>
      <c r="U623" s="29"/>
      <c r="V623" s="29"/>
      <c r="W623" s="29"/>
      <c r="Y623" s="31"/>
      <c r="Z623" s="29"/>
      <c r="AA623" s="29"/>
      <c r="AB623" s="29"/>
      <c r="AC623" s="29"/>
      <c r="AD623" s="29"/>
      <c r="AE623" s="29"/>
      <c r="AG623" s="189"/>
      <c r="AH623" s="29"/>
      <c r="AI623" s="29"/>
      <c r="AJ623" s="29"/>
      <c r="AK623" s="29"/>
      <c r="AL623" s="29"/>
      <c r="AM623" s="29"/>
    </row>
    <row r="624" spans="1:39" ht="23.65" customHeight="1" thickTop="1" x14ac:dyDescent="0.25">
      <c r="A624" s="858" t="s">
        <v>1832</v>
      </c>
      <c r="B624" s="644" t="s">
        <v>0</v>
      </c>
      <c r="C624" s="645"/>
      <c r="D624" s="644" t="s">
        <v>1</v>
      </c>
      <c r="E624" s="828"/>
      <c r="F624" s="816" t="s">
        <v>1</v>
      </c>
      <c r="G624" s="826"/>
      <c r="I624" s="858" t="s">
        <v>208</v>
      </c>
      <c r="J624" s="644" t="s">
        <v>0</v>
      </c>
      <c r="K624" s="645"/>
      <c r="L624" s="815" t="s">
        <v>1</v>
      </c>
      <c r="M624" s="816"/>
      <c r="N624" s="917" t="s">
        <v>1</v>
      </c>
      <c r="O624" s="900"/>
      <c r="Q624" s="942" t="s">
        <v>1532</v>
      </c>
      <c r="R624" s="621" t="s">
        <v>0</v>
      </c>
      <c r="S624" s="622"/>
      <c r="T624" s="1598" t="s">
        <v>238</v>
      </c>
      <c r="U624" s="1599"/>
      <c r="V624" s="623" t="s">
        <v>42</v>
      </c>
      <c r="W624" s="847"/>
      <c r="X624" s="40"/>
      <c r="Y624" s="858" t="s">
        <v>1837</v>
      </c>
      <c r="Z624" s="644" t="s">
        <v>0</v>
      </c>
      <c r="AA624" s="645"/>
      <c r="AB624" s="644" t="s">
        <v>1</v>
      </c>
      <c r="AC624" s="828"/>
      <c r="AD624" s="816" t="s">
        <v>1</v>
      </c>
      <c r="AE624" s="826"/>
      <c r="AG624" s="915"/>
      <c r="AH624" s="802"/>
      <c r="AI624" s="948"/>
      <c r="AJ624" s="802"/>
      <c r="AK624" s="916"/>
      <c r="AL624" s="802"/>
      <c r="AM624" s="916"/>
    </row>
    <row r="625" spans="1:39" ht="20.25" customHeight="1" x14ac:dyDescent="0.25">
      <c r="A625" s="859"/>
      <c r="B625" s="529" t="s">
        <v>119</v>
      </c>
      <c r="C625" s="530"/>
      <c r="D625" s="646">
        <f>D626-2600</f>
        <v>54600</v>
      </c>
      <c r="E625" s="646"/>
      <c r="F625" s="744">
        <f>D625*(1-'SZORZÓ+FELTÉTELEK'!$A$1)</f>
        <v>54600</v>
      </c>
      <c r="G625" s="745"/>
      <c r="I625" s="859"/>
      <c r="J625" s="825" t="s">
        <v>1061</v>
      </c>
      <c r="K625" s="530"/>
      <c r="L625" s="646">
        <v>58600</v>
      </c>
      <c r="M625" s="646"/>
      <c r="N625" s="744">
        <f>L625*(1-'SZORZÓ+FELTÉTELEK'!$A$1)</f>
        <v>58600</v>
      </c>
      <c r="O625" s="745"/>
      <c r="Q625" s="943"/>
      <c r="R625" s="529" t="s">
        <v>94</v>
      </c>
      <c r="S625" s="530"/>
      <c r="T625" s="770">
        <v>63700</v>
      </c>
      <c r="U625" s="771"/>
      <c r="V625" s="630">
        <f>T625*(1-'SZORZÓ+FELTÉTELEK'!$A$1)</f>
        <v>63700</v>
      </c>
      <c r="W625" s="823"/>
      <c r="X625" s="40"/>
      <c r="Y625" s="859"/>
      <c r="Z625" s="529" t="s">
        <v>119</v>
      </c>
      <c r="AA625" s="530"/>
      <c r="AB625" s="770">
        <v>69800</v>
      </c>
      <c r="AC625" s="771"/>
      <c r="AD625" s="744">
        <f>AB625*(1-'SZORZÓ+FELTÉTELEK'!$A$1)</f>
        <v>69800</v>
      </c>
      <c r="AE625" s="745"/>
      <c r="AG625" s="915"/>
      <c r="AH625" s="802"/>
      <c r="AI625" s="802"/>
      <c r="AJ625" s="791"/>
      <c r="AK625" s="791"/>
      <c r="AL625" s="791"/>
      <c r="AM625" s="791"/>
    </row>
    <row r="626" spans="1:39" ht="20.25" customHeight="1" x14ac:dyDescent="0.25">
      <c r="A626" s="859"/>
      <c r="B626" s="529" t="s">
        <v>94</v>
      </c>
      <c r="C626" s="530"/>
      <c r="D626" s="646">
        <v>57200</v>
      </c>
      <c r="E626" s="646"/>
      <c r="F626" s="744">
        <f>D626*(1-'SZORZÓ+FELTÉTELEK'!$A$1)</f>
        <v>57200</v>
      </c>
      <c r="G626" s="745"/>
      <c r="I626" s="859"/>
      <c r="J626" s="781" t="s">
        <v>1062</v>
      </c>
      <c r="K626" s="782"/>
      <c r="L626" s="646">
        <v>58600</v>
      </c>
      <c r="M626" s="646"/>
      <c r="N626" s="744">
        <f>L626*(1-'SZORZÓ+FELTÉTELEK'!$A$1)</f>
        <v>58600</v>
      </c>
      <c r="O626" s="745"/>
      <c r="Q626" s="943"/>
      <c r="R626" s="529" t="s">
        <v>1110</v>
      </c>
      <c r="S626" s="530"/>
      <c r="T626" s="770">
        <v>65300</v>
      </c>
      <c r="U626" s="771"/>
      <c r="V626" s="630">
        <f>T626*(1-'SZORZÓ+FELTÉTELEK'!$A$1)</f>
        <v>65300</v>
      </c>
      <c r="W626" s="823"/>
      <c r="X626" s="40"/>
      <c r="Y626" s="859"/>
      <c r="Z626" s="529" t="s">
        <v>94</v>
      </c>
      <c r="AA626" s="530"/>
      <c r="AB626" s="727">
        <f>AB625+2700</f>
        <v>72500</v>
      </c>
      <c r="AC626" s="630"/>
      <c r="AD626" s="744">
        <f>AB626*(1-'SZORZÓ+FELTÉTELEK'!$A$1)</f>
        <v>72500</v>
      </c>
      <c r="AE626" s="745"/>
      <c r="AG626" s="915"/>
      <c r="AH626" s="980"/>
      <c r="AI626" s="980"/>
      <c r="AJ626" s="980"/>
      <c r="AK626" s="980"/>
      <c r="AL626" s="980"/>
      <c r="AM626" s="980"/>
    </row>
    <row r="627" spans="1:39" ht="20.25" customHeight="1" x14ac:dyDescent="0.25">
      <c r="A627" s="859"/>
      <c r="B627" s="529" t="s">
        <v>1110</v>
      </c>
      <c r="C627" s="530"/>
      <c r="D627" s="646">
        <f>D626+1600</f>
        <v>58800</v>
      </c>
      <c r="E627" s="646"/>
      <c r="F627" s="744">
        <f>D627*(1-'SZORZÓ+FELTÉTELEK'!$A$1)</f>
        <v>58800</v>
      </c>
      <c r="G627" s="745"/>
      <c r="I627" s="859"/>
      <c r="J627" s="882" t="s">
        <v>1063</v>
      </c>
      <c r="K627" s="883"/>
      <c r="L627" s="883"/>
      <c r="M627" s="883"/>
      <c r="N627" s="883"/>
      <c r="O627" s="884"/>
      <c r="Q627" s="943"/>
      <c r="R627" s="810" t="s">
        <v>1429</v>
      </c>
      <c r="S627" s="811"/>
      <c r="T627" s="770">
        <v>66500</v>
      </c>
      <c r="U627" s="771"/>
      <c r="V627" s="630">
        <f>T627*(1-'SZORZÓ+FELTÉTELEK'!$A$1)</f>
        <v>66500</v>
      </c>
      <c r="W627" s="823"/>
      <c r="X627" s="40"/>
      <c r="Y627" s="859"/>
      <c r="Z627" s="529" t="s">
        <v>1110</v>
      </c>
      <c r="AA627" s="530"/>
      <c r="AB627" s="727">
        <f>AB625+5200</f>
        <v>75000</v>
      </c>
      <c r="AC627" s="630"/>
      <c r="AD627" s="744">
        <f>AB627*(1-'SZORZÓ+FELTÉTELEK'!$A$1)</f>
        <v>75000</v>
      </c>
      <c r="AE627" s="745"/>
      <c r="AG627" s="915"/>
      <c r="AH627" s="980"/>
      <c r="AI627" s="980"/>
      <c r="AJ627" s="980"/>
      <c r="AK627" s="980"/>
      <c r="AL627" s="980"/>
      <c r="AM627" s="980"/>
    </row>
    <row r="628" spans="1:39" ht="20.25" customHeight="1" x14ac:dyDescent="0.25">
      <c r="A628" s="859"/>
      <c r="B628" s="810" t="s">
        <v>1429</v>
      </c>
      <c r="C628" s="811"/>
      <c r="D628" s="646">
        <f>D626+2800</f>
        <v>60000</v>
      </c>
      <c r="E628" s="646"/>
      <c r="F628" s="744">
        <f>D628*(1-'SZORZÓ+FELTÉTELEK'!$A$1)</f>
        <v>60000</v>
      </c>
      <c r="G628" s="745"/>
      <c r="I628" s="859"/>
      <c r="J628" s="888"/>
      <c r="K628" s="889"/>
      <c r="L628" s="889"/>
      <c r="M628" s="889"/>
      <c r="N628" s="889"/>
      <c r="O628" s="890"/>
      <c r="Q628" s="943"/>
      <c r="R628" s="529"/>
      <c r="S628" s="825"/>
      <c r="T628" s="825"/>
      <c r="U628" s="825"/>
      <c r="V628" s="825"/>
      <c r="W628" s="1004"/>
      <c r="X628" s="40"/>
      <c r="Y628" s="859"/>
      <c r="Z628" s="810" t="s">
        <v>1429</v>
      </c>
      <c r="AA628" s="811"/>
      <c r="AB628" s="727">
        <f>AB625+6700</f>
        <v>76500</v>
      </c>
      <c r="AC628" s="630"/>
      <c r="AD628" s="744">
        <f>AB628*(1-'SZORZÓ+FELTÉTELEK'!$A$1)</f>
        <v>76500</v>
      </c>
      <c r="AE628" s="745"/>
      <c r="AG628" s="915"/>
      <c r="AH628" s="980"/>
      <c r="AI628" s="980"/>
      <c r="AJ628" s="980"/>
      <c r="AK628" s="980"/>
      <c r="AL628" s="980"/>
      <c r="AM628" s="980"/>
    </row>
    <row r="629" spans="1:39" ht="12.75" customHeight="1" x14ac:dyDescent="0.25">
      <c r="A629" s="859"/>
      <c r="B629" s="88" t="s">
        <v>2</v>
      </c>
      <c r="C629" s="89" t="s">
        <v>200</v>
      </c>
      <c r="D629" s="654"/>
      <c r="E629" s="655"/>
      <c r="F629" s="88" t="s">
        <v>3</v>
      </c>
      <c r="G629" s="73" t="s">
        <v>100</v>
      </c>
      <c r="I629" s="859"/>
      <c r="J629" s="88" t="s">
        <v>2</v>
      </c>
      <c r="K629" s="89" t="s">
        <v>200</v>
      </c>
      <c r="L629" s="654"/>
      <c r="M629" s="655"/>
      <c r="N629" s="88" t="s">
        <v>3</v>
      </c>
      <c r="O629" s="73" t="s">
        <v>100</v>
      </c>
      <c r="Q629" s="943"/>
      <c r="R629" s="88" t="s">
        <v>2</v>
      </c>
      <c r="S629" s="89" t="s">
        <v>1533</v>
      </c>
      <c r="T629" s="764"/>
      <c r="U629" s="765"/>
      <c r="V629" s="88" t="s">
        <v>3</v>
      </c>
      <c r="W629" s="112" t="s">
        <v>100</v>
      </c>
      <c r="X629" s="40"/>
      <c r="Y629" s="859"/>
      <c r="Z629" s="88" t="s">
        <v>2</v>
      </c>
      <c r="AA629" s="89" t="s">
        <v>214</v>
      </c>
      <c r="AB629" s="654"/>
      <c r="AC629" s="655"/>
      <c r="AD629" s="88" t="s">
        <v>3</v>
      </c>
      <c r="AE629" s="73" t="s">
        <v>100</v>
      </c>
      <c r="AG629" s="915"/>
      <c r="AH629" s="194"/>
      <c r="AI629" s="193"/>
      <c r="AJ629" s="940"/>
      <c r="AK629" s="940"/>
      <c r="AL629" s="194"/>
      <c r="AM629" s="193"/>
    </row>
    <row r="630" spans="1:39" ht="12.75" customHeight="1" x14ac:dyDescent="0.25">
      <c r="A630" s="859"/>
      <c r="B630" s="88" t="s">
        <v>5</v>
      </c>
      <c r="C630" s="89" t="s">
        <v>209</v>
      </c>
      <c r="D630" s="656"/>
      <c r="E630" s="657"/>
      <c r="F630" s="88" t="s">
        <v>6</v>
      </c>
      <c r="G630" s="71" t="s">
        <v>127</v>
      </c>
      <c r="I630" s="859"/>
      <c r="J630" s="88" t="s">
        <v>5</v>
      </c>
      <c r="K630" s="89" t="s">
        <v>209</v>
      </c>
      <c r="L630" s="656"/>
      <c r="M630" s="657"/>
      <c r="N630" s="88" t="s">
        <v>6</v>
      </c>
      <c r="O630" s="71" t="s">
        <v>127</v>
      </c>
      <c r="Q630" s="943"/>
      <c r="R630" s="88" t="s">
        <v>5</v>
      </c>
      <c r="S630" s="89" t="s">
        <v>1534</v>
      </c>
      <c r="T630" s="766"/>
      <c r="U630" s="767"/>
      <c r="V630" s="88" t="s">
        <v>6</v>
      </c>
      <c r="W630" s="111" t="s">
        <v>202</v>
      </c>
      <c r="X630" s="40"/>
      <c r="Y630" s="859"/>
      <c r="Z630" s="88" t="s">
        <v>5</v>
      </c>
      <c r="AA630" s="89" t="s">
        <v>209</v>
      </c>
      <c r="AB630" s="656"/>
      <c r="AC630" s="657"/>
      <c r="AD630" s="88" t="s">
        <v>6</v>
      </c>
      <c r="AE630" s="71" t="s">
        <v>127</v>
      </c>
      <c r="AG630" s="915"/>
      <c r="AH630" s="194"/>
      <c r="AI630" s="193"/>
      <c r="AJ630" s="940"/>
      <c r="AK630" s="940"/>
      <c r="AL630" s="194"/>
      <c r="AM630" s="177"/>
    </row>
    <row r="631" spans="1:39" ht="12.75" customHeight="1" x14ac:dyDescent="0.25">
      <c r="A631" s="859"/>
      <c r="B631" s="88" t="s">
        <v>7</v>
      </c>
      <c r="C631" s="89" t="s">
        <v>28</v>
      </c>
      <c r="D631" s="656"/>
      <c r="E631" s="657"/>
      <c r="F631" s="90" t="s">
        <v>8</v>
      </c>
      <c r="G631" s="72" t="s">
        <v>128</v>
      </c>
      <c r="I631" s="859"/>
      <c r="J631" s="88" t="s">
        <v>7</v>
      </c>
      <c r="K631" s="89" t="s">
        <v>28</v>
      </c>
      <c r="L631" s="656"/>
      <c r="M631" s="657"/>
      <c r="N631" s="90" t="s">
        <v>8</v>
      </c>
      <c r="O631" s="72" t="s">
        <v>128</v>
      </c>
      <c r="Q631" s="943"/>
      <c r="R631" s="88" t="s">
        <v>7</v>
      </c>
      <c r="S631" s="89" t="s">
        <v>105</v>
      </c>
      <c r="T631" s="766"/>
      <c r="U631" s="767"/>
      <c r="V631" s="90" t="s">
        <v>8</v>
      </c>
      <c r="W631" s="110" t="s">
        <v>142</v>
      </c>
      <c r="X631" s="40"/>
      <c r="Y631" s="859"/>
      <c r="Z631" s="88" t="s">
        <v>7</v>
      </c>
      <c r="AA631" s="89" t="s">
        <v>28</v>
      </c>
      <c r="AB631" s="656"/>
      <c r="AC631" s="657"/>
      <c r="AD631" s="90" t="s">
        <v>8</v>
      </c>
      <c r="AE631" s="72" t="s">
        <v>121</v>
      </c>
      <c r="AG631" s="915"/>
      <c r="AH631" s="194"/>
      <c r="AI631" s="193"/>
      <c r="AJ631" s="940"/>
      <c r="AK631" s="940"/>
      <c r="AL631" s="178"/>
      <c r="AM631" s="179"/>
    </row>
    <row r="632" spans="1:39" ht="12.75" customHeight="1" x14ac:dyDescent="0.25">
      <c r="A632" s="859"/>
      <c r="B632" s="88" t="s">
        <v>9</v>
      </c>
      <c r="C632" s="89" t="s">
        <v>91</v>
      </c>
      <c r="D632" s="656"/>
      <c r="E632" s="657"/>
      <c r="F632" s="90" t="s">
        <v>10</v>
      </c>
      <c r="G632" s="72" t="s">
        <v>203</v>
      </c>
      <c r="I632" s="859"/>
      <c r="J632" s="88" t="s">
        <v>9</v>
      </c>
      <c r="K632" s="89" t="s">
        <v>91</v>
      </c>
      <c r="L632" s="656"/>
      <c r="M632" s="657"/>
      <c r="N632" s="90" t="s">
        <v>10</v>
      </c>
      <c r="O632" s="72" t="s">
        <v>203</v>
      </c>
      <c r="Q632" s="943"/>
      <c r="R632" s="88" t="s">
        <v>9</v>
      </c>
      <c r="S632" s="89" t="s">
        <v>91</v>
      </c>
      <c r="T632" s="766"/>
      <c r="U632" s="767"/>
      <c r="V632" s="127" t="s">
        <v>10</v>
      </c>
      <c r="W632" s="108" t="s">
        <v>861</v>
      </c>
      <c r="X632" s="40"/>
      <c r="Y632" s="859"/>
      <c r="Z632" s="88" t="s">
        <v>9</v>
      </c>
      <c r="AA632" s="89" t="s">
        <v>16</v>
      </c>
      <c r="AB632" s="656"/>
      <c r="AC632" s="657"/>
      <c r="AD632" s="90" t="s">
        <v>10</v>
      </c>
      <c r="AE632" s="72" t="s">
        <v>96</v>
      </c>
      <c r="AG632" s="915"/>
      <c r="AH632" s="194"/>
      <c r="AI632" s="193"/>
      <c r="AJ632" s="940"/>
      <c r="AK632" s="940"/>
      <c r="AL632" s="178"/>
      <c r="AM632" s="179"/>
    </row>
    <row r="633" spans="1:39" ht="12.75" customHeight="1" x14ac:dyDescent="0.25">
      <c r="A633" s="859"/>
      <c r="B633" s="88" t="s">
        <v>11</v>
      </c>
      <c r="C633" s="89" t="s">
        <v>64</v>
      </c>
      <c r="D633" s="658"/>
      <c r="E633" s="659"/>
      <c r="F633" s="836"/>
      <c r="G633" s="837"/>
      <c r="I633" s="859"/>
      <c r="J633" s="88" t="s">
        <v>11</v>
      </c>
      <c r="K633" s="89" t="s">
        <v>64</v>
      </c>
      <c r="L633" s="658"/>
      <c r="M633" s="659"/>
      <c r="N633" s="836"/>
      <c r="O633" s="837"/>
      <c r="Q633" s="943"/>
      <c r="R633" s="88" t="s">
        <v>11</v>
      </c>
      <c r="S633" s="89" t="s">
        <v>55</v>
      </c>
      <c r="T633" s="768"/>
      <c r="U633" s="769"/>
      <c r="V633" s="36" t="s">
        <v>759</v>
      </c>
      <c r="W633" s="107">
        <v>20</v>
      </c>
      <c r="X633" s="40"/>
      <c r="Y633" s="859"/>
      <c r="Z633" s="88" t="s">
        <v>11</v>
      </c>
      <c r="AA633" s="89" t="s">
        <v>55</v>
      </c>
      <c r="AB633" s="658"/>
      <c r="AC633" s="659"/>
      <c r="AD633" s="836"/>
      <c r="AE633" s="837"/>
      <c r="AG633" s="915"/>
      <c r="AH633" s="194"/>
      <c r="AI633" s="193"/>
      <c r="AJ633" s="940"/>
      <c r="AK633" s="940"/>
      <c r="AL633" s="194"/>
      <c r="AM633" s="188"/>
    </row>
    <row r="634" spans="1:39" ht="134.25" customHeight="1" x14ac:dyDescent="0.25">
      <c r="A634" s="859"/>
      <c r="B634" s="730" t="s">
        <v>2021</v>
      </c>
      <c r="C634" s="681"/>
      <c r="D634" s="681"/>
      <c r="E634" s="681"/>
      <c r="F634" s="681"/>
      <c r="G634" s="682"/>
      <c r="I634" s="859"/>
      <c r="J634" s="730" t="s">
        <v>2021</v>
      </c>
      <c r="K634" s="681"/>
      <c r="L634" s="681"/>
      <c r="M634" s="681"/>
      <c r="N634" s="681"/>
      <c r="O634" s="682"/>
      <c r="Q634" s="943"/>
      <c r="R634" s="730" t="s">
        <v>1692</v>
      </c>
      <c r="S634" s="681"/>
      <c r="T634" s="681"/>
      <c r="U634" s="681"/>
      <c r="V634" s="681"/>
      <c r="W634" s="919"/>
      <c r="X634" s="40"/>
      <c r="Y634" s="859"/>
      <c r="Z634" s="730" t="s">
        <v>2022</v>
      </c>
      <c r="AA634" s="681"/>
      <c r="AB634" s="681"/>
      <c r="AC634" s="681"/>
      <c r="AD634" s="681"/>
      <c r="AE634" s="682"/>
      <c r="AG634" s="915"/>
      <c r="AH634" s="895"/>
      <c r="AI634" s="895"/>
      <c r="AJ634" s="895"/>
      <c r="AK634" s="895"/>
      <c r="AL634" s="895"/>
      <c r="AM634" s="895"/>
    </row>
    <row r="635" spans="1:39" ht="23.65" customHeight="1" thickBot="1" x14ac:dyDescent="0.3">
      <c r="A635" s="860"/>
      <c r="B635" s="827"/>
      <c r="C635" s="684"/>
      <c r="D635" s="684"/>
      <c r="E635" s="684"/>
      <c r="F635" s="684"/>
      <c r="G635" s="685"/>
      <c r="I635" s="860"/>
      <c r="J635" s="827"/>
      <c r="K635" s="684"/>
      <c r="L635" s="684"/>
      <c r="M635" s="684"/>
      <c r="N635" s="684"/>
      <c r="O635" s="685"/>
      <c r="Q635" s="373" t="s">
        <v>1535</v>
      </c>
      <c r="R635" s="920"/>
      <c r="S635" s="921"/>
      <c r="T635" s="921"/>
      <c r="U635" s="921"/>
      <c r="V635" s="921"/>
      <c r="W635" s="922"/>
      <c r="X635" s="40"/>
      <c r="Y635" s="860"/>
      <c r="Z635" s="827"/>
      <c r="AA635" s="684"/>
      <c r="AB635" s="684"/>
      <c r="AC635" s="684"/>
      <c r="AD635" s="684"/>
      <c r="AE635" s="685"/>
      <c r="AG635" s="189"/>
      <c r="AH635" s="895"/>
      <c r="AI635" s="895"/>
      <c r="AJ635" s="895"/>
      <c r="AK635" s="895"/>
      <c r="AL635" s="895"/>
      <c r="AM635" s="895"/>
    </row>
    <row r="636" spans="1:39" ht="16.149999999999999" customHeight="1" thickBot="1" x14ac:dyDescent="0.3">
      <c r="A636" s="31"/>
      <c r="B636" s="29"/>
      <c r="C636" s="29"/>
      <c r="D636" s="29"/>
      <c r="E636" s="29"/>
      <c r="F636" s="29"/>
      <c r="G636" s="29"/>
      <c r="I636" s="31"/>
      <c r="J636" s="29"/>
      <c r="K636" s="29"/>
      <c r="L636" s="29"/>
      <c r="M636" s="29"/>
      <c r="N636" s="29"/>
      <c r="O636" s="29"/>
      <c r="Q636" s="8"/>
      <c r="R636" s="29"/>
      <c r="S636" s="29"/>
      <c r="T636" s="29"/>
      <c r="U636" s="29"/>
      <c r="V636" s="29"/>
      <c r="W636" s="29"/>
      <c r="Y636" s="31"/>
      <c r="Z636" s="29"/>
      <c r="AA636" s="29"/>
      <c r="AB636" s="29"/>
      <c r="AC636" s="29"/>
      <c r="AD636" s="29"/>
      <c r="AE636" s="29"/>
      <c r="AG636" s="189"/>
      <c r="AH636" s="29"/>
      <c r="AI636" s="29"/>
      <c r="AJ636" s="29"/>
      <c r="AK636" s="29"/>
      <c r="AL636" s="29"/>
      <c r="AM636" s="29"/>
    </row>
    <row r="637" spans="1:39" ht="23.65" customHeight="1" x14ac:dyDescent="0.25">
      <c r="A637" s="858" t="s">
        <v>684</v>
      </c>
      <c r="B637" s="644" t="s">
        <v>0</v>
      </c>
      <c r="C637" s="645"/>
      <c r="D637" s="815" t="s">
        <v>1</v>
      </c>
      <c r="E637" s="816"/>
      <c r="F637" s="917" t="s">
        <v>1</v>
      </c>
      <c r="G637" s="900"/>
      <c r="K637" s="1"/>
      <c r="L637" s="1"/>
      <c r="M637" s="1"/>
      <c r="Y637" s="187"/>
      <c r="Z637" s="183"/>
      <c r="AA637" s="183"/>
      <c r="AB637" s="183"/>
      <c r="AC637" s="184"/>
      <c r="AD637" s="183"/>
      <c r="AE637" s="184"/>
      <c r="AG637" s="915"/>
      <c r="AH637" s="802"/>
      <c r="AI637" s="948"/>
      <c r="AJ637" s="802"/>
      <c r="AK637" s="916"/>
      <c r="AL637" s="802"/>
      <c r="AM637" s="916"/>
    </row>
    <row r="638" spans="1:39" ht="20.25" customHeight="1" x14ac:dyDescent="0.25">
      <c r="A638" s="859"/>
      <c r="B638" s="825" t="s">
        <v>1061</v>
      </c>
      <c r="C638" s="530"/>
      <c r="D638" s="646">
        <v>73000</v>
      </c>
      <c r="E638" s="646"/>
      <c r="F638" s="744">
        <f>D638*(1-'SZORZÓ+FELTÉTELEK'!$A$1)</f>
        <v>73000</v>
      </c>
      <c r="G638" s="745"/>
      <c r="K638" s="1"/>
      <c r="L638" s="1"/>
      <c r="M638" s="1"/>
      <c r="Y638" s="187"/>
      <c r="Z638" s="183"/>
      <c r="AA638" s="183"/>
      <c r="AB638" s="185"/>
      <c r="AC638" s="185"/>
      <c r="AD638" s="185"/>
      <c r="AE638" s="185"/>
      <c r="AG638" s="915"/>
      <c r="AH638" s="802"/>
      <c r="AI638" s="802"/>
      <c r="AJ638" s="791"/>
      <c r="AK638" s="791"/>
      <c r="AL638" s="791"/>
      <c r="AM638" s="791"/>
    </row>
    <row r="639" spans="1:39" ht="20.25" customHeight="1" x14ac:dyDescent="0.25">
      <c r="A639" s="859"/>
      <c r="B639" s="781" t="s">
        <v>1062</v>
      </c>
      <c r="C639" s="782"/>
      <c r="D639" s="646">
        <v>73000</v>
      </c>
      <c r="E639" s="646"/>
      <c r="F639" s="744">
        <f>D639*(1-'SZORZÓ+FELTÉTELEK'!$A$1)</f>
        <v>73000</v>
      </c>
      <c r="G639" s="745"/>
      <c r="K639" s="1"/>
      <c r="L639" s="1"/>
      <c r="M639" s="1"/>
      <c r="Y639" s="187"/>
      <c r="Z639" s="183"/>
      <c r="AA639" s="183"/>
      <c r="AB639" s="185"/>
      <c r="AC639" s="185"/>
      <c r="AD639" s="185"/>
      <c r="AE639" s="185"/>
      <c r="AG639" s="915"/>
      <c r="AH639" s="802"/>
      <c r="AI639" s="802"/>
      <c r="AJ639" s="791"/>
      <c r="AK639" s="791"/>
      <c r="AL639" s="791"/>
      <c r="AM639" s="791"/>
    </row>
    <row r="640" spans="1:39" ht="20.25" customHeight="1" x14ac:dyDescent="0.25">
      <c r="A640" s="859"/>
      <c r="B640" s="882" t="s">
        <v>1063</v>
      </c>
      <c r="C640" s="883"/>
      <c r="D640" s="883"/>
      <c r="E640" s="883"/>
      <c r="F640" s="883"/>
      <c r="G640" s="884"/>
      <c r="K640" s="1"/>
      <c r="L640" s="1"/>
      <c r="M640" s="1"/>
      <c r="Y640" s="187"/>
      <c r="Z640" s="183"/>
      <c r="AA640" s="183"/>
      <c r="AB640" s="183"/>
      <c r="AC640" s="183"/>
      <c r="AD640" s="183"/>
      <c r="AE640" s="183"/>
      <c r="AG640" s="915"/>
      <c r="AH640" s="712"/>
      <c r="AI640" s="712"/>
      <c r="AJ640" s="712"/>
      <c r="AK640" s="712"/>
      <c r="AL640" s="712"/>
      <c r="AM640" s="712"/>
    </row>
    <row r="641" spans="1:39" ht="20.25" customHeight="1" x14ac:dyDescent="0.25">
      <c r="A641" s="859"/>
      <c r="B641" s="888"/>
      <c r="C641" s="889"/>
      <c r="D641" s="889"/>
      <c r="E641" s="889"/>
      <c r="F641" s="889"/>
      <c r="G641" s="890"/>
      <c r="K641" s="1"/>
      <c r="L641" s="1"/>
      <c r="M641" s="1"/>
      <c r="Y641" s="187"/>
      <c r="Z641" s="183"/>
      <c r="AA641" s="183"/>
      <c r="AB641" s="183"/>
      <c r="AC641" s="183"/>
      <c r="AD641" s="183"/>
      <c r="AE641" s="183"/>
      <c r="AG641" s="915"/>
      <c r="AH641" s="712"/>
      <c r="AI641" s="712"/>
      <c r="AJ641" s="712"/>
      <c r="AK641" s="712"/>
      <c r="AL641" s="712"/>
      <c r="AM641" s="712"/>
    </row>
    <row r="642" spans="1:39" ht="12.75" customHeight="1" x14ac:dyDescent="0.25">
      <c r="A642" s="859"/>
      <c r="B642" s="88" t="s">
        <v>2</v>
      </c>
      <c r="C642" s="89" t="s">
        <v>214</v>
      </c>
      <c r="D642" s="654"/>
      <c r="E642" s="655"/>
      <c r="F642" s="88" t="s">
        <v>3</v>
      </c>
      <c r="G642" s="73" t="s">
        <v>100</v>
      </c>
      <c r="K642" s="1"/>
      <c r="L642" s="1"/>
      <c r="M642" s="1"/>
      <c r="Y642" s="187"/>
      <c r="Z642" s="194"/>
      <c r="AA642" s="193"/>
      <c r="AB642" s="306"/>
      <c r="AC642" s="306"/>
      <c r="AD642" s="194"/>
      <c r="AE642" s="193"/>
      <c r="AG642" s="915"/>
      <c r="AH642" s="194"/>
      <c r="AI642" s="193"/>
      <c r="AJ642" s="940"/>
      <c r="AK642" s="940"/>
      <c r="AL642" s="194"/>
      <c r="AM642" s="193"/>
    </row>
    <row r="643" spans="1:39" ht="12.75" customHeight="1" x14ac:dyDescent="0.25">
      <c r="A643" s="859"/>
      <c r="B643" s="88" t="s">
        <v>5</v>
      </c>
      <c r="C643" s="89" t="s">
        <v>209</v>
      </c>
      <c r="D643" s="656"/>
      <c r="E643" s="657"/>
      <c r="F643" s="88" t="s">
        <v>6</v>
      </c>
      <c r="G643" s="71" t="s">
        <v>127</v>
      </c>
      <c r="K643" s="1"/>
      <c r="L643" s="1"/>
      <c r="M643" s="1"/>
      <c r="Y643" s="187"/>
      <c r="Z643" s="194"/>
      <c r="AA643" s="193"/>
      <c r="AB643" s="306"/>
      <c r="AC643" s="306"/>
      <c r="AD643" s="307"/>
      <c r="AE643" s="308"/>
      <c r="AG643" s="915"/>
      <c r="AH643" s="194"/>
      <c r="AI643" s="193"/>
      <c r="AJ643" s="940"/>
      <c r="AK643" s="940"/>
      <c r="AL643" s="194"/>
      <c r="AM643" s="177"/>
    </row>
    <row r="644" spans="1:39" ht="12.75" customHeight="1" x14ac:dyDescent="0.25">
      <c r="A644" s="859"/>
      <c r="B644" s="88" t="s">
        <v>7</v>
      </c>
      <c r="C644" s="89" t="s">
        <v>28</v>
      </c>
      <c r="D644" s="656"/>
      <c r="E644" s="657"/>
      <c r="F644" s="90" t="s">
        <v>8</v>
      </c>
      <c r="G644" s="72" t="s">
        <v>121</v>
      </c>
      <c r="K644" s="1"/>
      <c r="L644" s="1"/>
      <c r="M644" s="1"/>
      <c r="Y644" s="187"/>
      <c r="Z644" s="194"/>
      <c r="AA644" s="193"/>
      <c r="AB644" s="306"/>
      <c r="AC644" s="306"/>
      <c r="AD644" s="309"/>
      <c r="AE644" s="303"/>
      <c r="AG644" s="915"/>
      <c r="AH644" s="194"/>
      <c r="AI644" s="193"/>
      <c r="AJ644" s="940"/>
      <c r="AK644" s="940"/>
      <c r="AL644" s="178"/>
      <c r="AM644" s="179"/>
    </row>
    <row r="645" spans="1:39" ht="12.75" customHeight="1" x14ac:dyDescent="0.25">
      <c r="A645" s="859"/>
      <c r="B645" s="88" t="s">
        <v>9</v>
      </c>
      <c r="C645" s="89" t="s">
        <v>16</v>
      </c>
      <c r="D645" s="656"/>
      <c r="E645" s="657"/>
      <c r="F645" s="90" t="s">
        <v>10</v>
      </c>
      <c r="G645" s="72" t="s">
        <v>96</v>
      </c>
      <c r="K645" s="1"/>
      <c r="L645" s="1"/>
      <c r="M645" s="1"/>
      <c r="Y645" s="187"/>
      <c r="Z645" s="194"/>
      <c r="AA645" s="193"/>
      <c r="AB645" s="306"/>
      <c r="AC645" s="306"/>
      <c r="AD645" s="309"/>
      <c r="AE645" s="303"/>
      <c r="AG645" s="915"/>
      <c r="AH645" s="194"/>
      <c r="AI645" s="193"/>
      <c r="AJ645" s="940"/>
      <c r="AK645" s="940"/>
      <c r="AL645" s="178"/>
      <c r="AM645" s="179"/>
    </row>
    <row r="646" spans="1:39" ht="12.75" customHeight="1" x14ac:dyDescent="0.25">
      <c r="A646" s="859"/>
      <c r="B646" s="88" t="s">
        <v>11</v>
      </c>
      <c r="C646" s="89" t="s">
        <v>55</v>
      </c>
      <c r="D646" s="658"/>
      <c r="E646" s="659"/>
      <c r="F646" s="836"/>
      <c r="G646" s="837"/>
      <c r="K646" s="1"/>
      <c r="L646" s="1"/>
      <c r="M646" s="1"/>
      <c r="Y646" s="187"/>
      <c r="Z646" s="194"/>
      <c r="AA646" s="193"/>
      <c r="AB646" s="306"/>
      <c r="AC646" s="306"/>
      <c r="AD646" s="307"/>
      <c r="AE646" s="310"/>
      <c r="AG646" s="915"/>
      <c r="AH646" s="194"/>
      <c r="AI646" s="193"/>
      <c r="AJ646" s="940"/>
      <c r="AK646" s="940"/>
      <c r="AL646" s="194"/>
      <c r="AM646" s="188"/>
    </row>
    <row r="647" spans="1:39" ht="134.25" customHeight="1" x14ac:dyDescent="0.25">
      <c r="A647" s="859"/>
      <c r="B647" s="730" t="s">
        <v>2023</v>
      </c>
      <c r="C647" s="681"/>
      <c r="D647" s="681"/>
      <c r="E647" s="681"/>
      <c r="F647" s="681"/>
      <c r="G647" s="682"/>
      <c r="K647" s="1"/>
      <c r="L647" s="1"/>
      <c r="M647" s="1"/>
      <c r="Y647" s="187"/>
      <c r="Z647" s="304"/>
      <c r="AA647" s="304"/>
      <c r="AB647" s="304"/>
      <c r="AC647" s="304"/>
      <c r="AD647" s="304"/>
      <c r="AE647" s="304"/>
      <c r="AG647" s="915"/>
      <c r="AH647" s="895"/>
      <c r="AI647" s="895"/>
      <c r="AJ647" s="895"/>
      <c r="AK647" s="895"/>
      <c r="AL647" s="895"/>
      <c r="AM647" s="895"/>
    </row>
    <row r="648" spans="1:39" ht="23.65" customHeight="1" thickBot="1" x14ac:dyDescent="0.3">
      <c r="A648" s="860"/>
      <c r="B648" s="827"/>
      <c r="C648" s="684"/>
      <c r="D648" s="684"/>
      <c r="E648" s="684"/>
      <c r="F648" s="684"/>
      <c r="G648" s="685"/>
      <c r="K648" s="1"/>
      <c r="L648" s="1"/>
      <c r="M648" s="1"/>
      <c r="Y648" s="187"/>
      <c r="Z648" s="304"/>
      <c r="AA648" s="304"/>
      <c r="AB648" s="304"/>
      <c r="AC648" s="304"/>
      <c r="AD648" s="304"/>
      <c r="AE648" s="304"/>
      <c r="AG648" s="915"/>
      <c r="AH648" s="895"/>
      <c r="AI648" s="895"/>
      <c r="AJ648" s="895"/>
      <c r="AK648" s="895"/>
      <c r="AL648" s="895"/>
      <c r="AM648" s="895"/>
    </row>
    <row r="649" spans="1:39" ht="16.149999999999999" customHeight="1" x14ac:dyDescent="0.25">
      <c r="A649" s="31"/>
      <c r="B649" s="29"/>
      <c r="C649" s="29"/>
      <c r="D649" s="29"/>
      <c r="E649" s="29"/>
      <c r="F649" s="29"/>
      <c r="G649" s="29"/>
      <c r="I649" s="31"/>
      <c r="J649" s="29"/>
      <c r="K649" s="29"/>
      <c r="L649" s="29"/>
      <c r="M649" s="29"/>
      <c r="N649" s="29"/>
      <c r="O649" s="29"/>
      <c r="Q649" s="8"/>
      <c r="R649" s="29"/>
      <c r="S649" s="29"/>
      <c r="T649" s="29"/>
      <c r="U649" s="29"/>
      <c r="V649" s="29"/>
      <c r="W649" s="29"/>
      <c r="Y649" s="31"/>
      <c r="Z649" s="29"/>
      <c r="AA649" s="29"/>
      <c r="AB649" s="29"/>
      <c r="AC649" s="29"/>
      <c r="AD649" s="29"/>
      <c r="AE649" s="29"/>
      <c r="AG649" s="189"/>
      <c r="AH649" s="29"/>
      <c r="AI649" s="29"/>
      <c r="AJ649" s="29"/>
      <c r="AK649" s="29"/>
      <c r="AL649" s="29"/>
      <c r="AM649" s="29"/>
    </row>
    <row r="650" spans="1:39" ht="23.65" hidden="1" customHeight="1" x14ac:dyDescent="0.25">
      <c r="AA650" s="1"/>
      <c r="AB650" s="1"/>
      <c r="AC650" s="1"/>
      <c r="AD650" s="1"/>
      <c r="AG650" s="915"/>
      <c r="AH650" s="802"/>
      <c r="AI650" s="948"/>
      <c r="AJ650" s="802"/>
      <c r="AK650" s="916"/>
      <c r="AL650" s="802"/>
      <c r="AM650" s="916"/>
    </row>
    <row r="651" spans="1:39" ht="20.25" hidden="1" customHeight="1" x14ac:dyDescent="0.25">
      <c r="AA651" s="1"/>
      <c r="AB651" s="1"/>
      <c r="AC651" s="1"/>
      <c r="AD651" s="1"/>
      <c r="AG651" s="915"/>
      <c r="AH651" s="802"/>
      <c r="AI651" s="802"/>
      <c r="AJ651" s="791"/>
      <c r="AK651" s="791"/>
      <c r="AL651" s="791"/>
      <c r="AM651" s="791"/>
    </row>
    <row r="652" spans="1:39" ht="20.25" hidden="1" customHeight="1" x14ac:dyDescent="0.25">
      <c r="AA652" s="1"/>
      <c r="AB652" s="1"/>
      <c r="AC652" s="1"/>
      <c r="AD652" s="1"/>
      <c r="AG652" s="915"/>
      <c r="AH652" s="802"/>
      <c r="AI652" s="802"/>
      <c r="AJ652" s="791"/>
      <c r="AK652" s="791"/>
      <c r="AL652" s="791"/>
      <c r="AM652" s="791"/>
    </row>
    <row r="653" spans="1:39" ht="20.25" hidden="1" customHeight="1" x14ac:dyDescent="0.25">
      <c r="AA653" s="1"/>
      <c r="AB653" s="1"/>
      <c r="AC653" s="1"/>
      <c r="AD653" s="1"/>
      <c r="AG653" s="915"/>
      <c r="AH653" s="712"/>
      <c r="AI653" s="712"/>
      <c r="AJ653" s="712"/>
      <c r="AK653" s="712"/>
      <c r="AL653" s="712"/>
      <c r="AM653" s="712"/>
    </row>
    <row r="654" spans="1:39" ht="20.25" hidden="1" customHeight="1" x14ac:dyDescent="0.25">
      <c r="AA654" s="1"/>
      <c r="AB654" s="1"/>
      <c r="AC654" s="1"/>
      <c r="AD654" s="1"/>
      <c r="AG654" s="915"/>
      <c r="AH654" s="712"/>
      <c r="AI654" s="712"/>
      <c r="AJ654" s="712"/>
      <c r="AK654" s="712"/>
      <c r="AL654" s="712"/>
      <c r="AM654" s="712"/>
    </row>
    <row r="655" spans="1:39" ht="12.75" hidden="1" customHeight="1" x14ac:dyDescent="0.25">
      <c r="AA655" s="1"/>
      <c r="AB655" s="1"/>
      <c r="AC655" s="1"/>
      <c r="AD655" s="1"/>
      <c r="AG655" s="915"/>
      <c r="AH655" s="194"/>
      <c r="AI655" s="193"/>
      <c r="AJ655" s="940"/>
      <c r="AK655" s="940"/>
      <c r="AL655" s="194"/>
      <c r="AM655" s="193"/>
    </row>
    <row r="656" spans="1:39" ht="12.75" hidden="1" customHeight="1" x14ac:dyDescent="0.25">
      <c r="AA656" s="1"/>
      <c r="AB656" s="1"/>
      <c r="AC656" s="1"/>
      <c r="AD656" s="1"/>
      <c r="AG656" s="915"/>
      <c r="AH656" s="194"/>
      <c r="AI656" s="193"/>
      <c r="AJ656" s="940"/>
      <c r="AK656" s="940"/>
      <c r="AL656" s="194"/>
      <c r="AM656" s="177"/>
    </row>
    <row r="657" spans="1:39" ht="12.75" hidden="1" customHeight="1" x14ac:dyDescent="0.25">
      <c r="AA657" s="1"/>
      <c r="AB657" s="1"/>
      <c r="AC657" s="1"/>
      <c r="AD657" s="1"/>
      <c r="AG657" s="915"/>
      <c r="AH657" s="194"/>
      <c r="AI657" s="193"/>
      <c r="AJ657" s="940"/>
      <c r="AK657" s="940"/>
      <c r="AL657" s="178"/>
      <c r="AM657" s="179"/>
    </row>
    <row r="658" spans="1:39" ht="12.75" hidden="1" customHeight="1" x14ac:dyDescent="0.25">
      <c r="AA658" s="1"/>
      <c r="AB658" s="1"/>
      <c r="AC658" s="1"/>
      <c r="AD658" s="1"/>
      <c r="AG658" s="915"/>
      <c r="AH658" s="194"/>
      <c r="AI658" s="193"/>
      <c r="AJ658" s="940"/>
      <c r="AK658" s="940"/>
      <c r="AL658" s="178"/>
      <c r="AM658" s="179"/>
    </row>
    <row r="659" spans="1:39" ht="12.75" hidden="1" customHeight="1" x14ac:dyDescent="0.25">
      <c r="AA659" s="1"/>
      <c r="AB659" s="1"/>
      <c r="AC659" s="1"/>
      <c r="AD659" s="1"/>
      <c r="AG659" s="915"/>
      <c r="AH659" s="194"/>
      <c r="AI659" s="193"/>
      <c r="AJ659" s="940"/>
      <c r="AK659" s="940"/>
      <c r="AL659" s="194"/>
      <c r="AM659" s="188"/>
    </row>
    <row r="660" spans="1:39" ht="134.25" hidden="1" customHeight="1" x14ac:dyDescent="0.25">
      <c r="AA660" s="1"/>
      <c r="AB660" s="1"/>
      <c r="AC660" s="1"/>
      <c r="AD660" s="1"/>
      <c r="AG660" s="915"/>
      <c r="AH660" s="895"/>
      <c r="AI660" s="895"/>
      <c r="AJ660" s="895"/>
      <c r="AK660" s="895"/>
      <c r="AL660" s="895"/>
      <c r="AM660" s="895"/>
    </row>
    <row r="661" spans="1:39" ht="23.25" hidden="1" customHeight="1" x14ac:dyDescent="0.25">
      <c r="AA661" s="1"/>
      <c r="AB661" s="1"/>
      <c r="AC661" s="1"/>
      <c r="AD661" s="1"/>
      <c r="AG661" s="915"/>
      <c r="AH661" s="895"/>
      <c r="AI661" s="895"/>
      <c r="AJ661" s="895"/>
      <c r="AK661" s="895"/>
      <c r="AL661" s="895"/>
      <c r="AM661" s="895"/>
    </row>
    <row r="662" spans="1:39" ht="16.5" hidden="1" thickBot="1" x14ac:dyDescent="0.3"/>
    <row r="663" spans="1:39" ht="23.65" hidden="1" customHeight="1" x14ac:dyDescent="0.25">
      <c r="A663" s="861"/>
      <c r="B663" s="815"/>
      <c r="C663" s="816"/>
      <c r="D663" s="644"/>
      <c r="E663" s="644"/>
      <c r="F663" s="644"/>
      <c r="G663" s="660"/>
      <c r="K663" s="1"/>
      <c r="L663" s="1"/>
      <c r="M663" s="1"/>
      <c r="S663" s="1"/>
      <c r="T663" s="1"/>
      <c r="U663" s="1"/>
      <c r="V663" s="1"/>
      <c r="AA663" s="1"/>
      <c r="AB663" s="1"/>
      <c r="AC663" s="1"/>
      <c r="AD663" s="1"/>
      <c r="AI663" s="1"/>
      <c r="AJ663" s="1"/>
      <c r="AK663" s="1"/>
      <c r="AL663" s="1"/>
    </row>
    <row r="664" spans="1:39" ht="20.25" hidden="1" customHeight="1" x14ac:dyDescent="0.25">
      <c r="A664" s="862"/>
      <c r="B664" s="1229"/>
      <c r="C664" s="1230"/>
      <c r="D664" s="646"/>
      <c r="E664" s="646"/>
      <c r="F664" s="646"/>
      <c r="G664" s="647"/>
      <c r="K664" s="1"/>
      <c r="L664" s="1"/>
      <c r="M664" s="1"/>
      <c r="S664" s="1"/>
      <c r="T664" s="1"/>
      <c r="U664" s="1"/>
      <c r="V664" s="1"/>
      <c r="AA664" s="1"/>
      <c r="AB664" s="1"/>
      <c r="AC664" s="1"/>
      <c r="AD664" s="1"/>
      <c r="AI664" s="1"/>
      <c r="AJ664" s="1"/>
      <c r="AK664" s="1"/>
      <c r="AL664" s="1"/>
    </row>
    <row r="665" spans="1:39" ht="20.25" hidden="1" customHeight="1" x14ac:dyDescent="0.25">
      <c r="A665" s="862"/>
      <c r="B665" s="1229"/>
      <c r="C665" s="1230"/>
      <c r="D665" s="646"/>
      <c r="E665" s="646"/>
      <c r="F665" s="646"/>
      <c r="G665" s="647"/>
      <c r="K665" s="1"/>
      <c r="L665" s="1"/>
      <c r="M665" s="1"/>
      <c r="S665" s="1"/>
      <c r="T665" s="1"/>
      <c r="U665" s="1"/>
      <c r="V665" s="1"/>
      <c r="AA665" s="1"/>
      <c r="AB665" s="1"/>
      <c r="AC665" s="1"/>
      <c r="AD665" s="1"/>
      <c r="AI665" s="1"/>
      <c r="AJ665" s="1"/>
      <c r="AK665" s="1"/>
      <c r="AL665" s="1"/>
    </row>
    <row r="666" spans="1:39" ht="20.25" hidden="1" customHeight="1" x14ac:dyDescent="0.25">
      <c r="A666" s="862"/>
      <c r="B666" s="678"/>
      <c r="C666" s="679"/>
      <c r="D666" s="779"/>
      <c r="E666" s="779"/>
      <c r="F666" s="779"/>
      <c r="G666" s="780"/>
      <c r="K666" s="1"/>
      <c r="L666" s="1"/>
      <c r="M666" s="1"/>
      <c r="S666" s="1"/>
      <c r="T666" s="1"/>
      <c r="U666" s="1"/>
      <c r="V666" s="1"/>
      <c r="AA666" s="1"/>
      <c r="AB666" s="1"/>
      <c r="AC666" s="1"/>
      <c r="AD666" s="1"/>
      <c r="AI666" s="1"/>
      <c r="AJ666" s="1"/>
      <c r="AK666" s="1"/>
      <c r="AL666" s="1"/>
    </row>
    <row r="667" spans="1:39" ht="20.25" hidden="1" customHeight="1" x14ac:dyDescent="0.25">
      <c r="A667" s="862"/>
      <c r="B667" s="678"/>
      <c r="C667" s="679"/>
      <c r="D667" s="779"/>
      <c r="E667" s="779"/>
      <c r="F667" s="779"/>
      <c r="G667" s="780"/>
      <c r="K667" s="1"/>
      <c r="L667" s="1"/>
      <c r="M667" s="1"/>
      <c r="S667" s="1"/>
      <c r="T667" s="1"/>
      <c r="U667" s="1"/>
      <c r="V667" s="1"/>
      <c r="AA667" s="1"/>
      <c r="AB667" s="1"/>
      <c r="AC667" s="1"/>
      <c r="AD667" s="1"/>
      <c r="AI667" s="1"/>
      <c r="AJ667" s="1"/>
      <c r="AK667" s="1"/>
      <c r="AL667" s="1"/>
    </row>
    <row r="668" spans="1:39" ht="12.75" hidden="1" customHeight="1" x14ac:dyDescent="0.25">
      <c r="A668" s="862"/>
      <c r="B668" s="88"/>
      <c r="C668" s="89"/>
      <c r="D668" s="654"/>
      <c r="E668" s="655"/>
      <c r="F668" s="88"/>
      <c r="G668" s="73"/>
      <c r="K668" s="1"/>
      <c r="L668" s="1"/>
      <c r="M668" s="1"/>
      <c r="S668" s="1"/>
      <c r="T668" s="1"/>
      <c r="U668" s="1"/>
      <c r="V668" s="1"/>
      <c r="AA668" s="1"/>
      <c r="AB668" s="1"/>
      <c r="AC668" s="1"/>
      <c r="AD668" s="1"/>
      <c r="AI668" s="1"/>
      <c r="AJ668" s="1"/>
      <c r="AK668" s="1"/>
      <c r="AL668" s="1"/>
    </row>
    <row r="669" spans="1:39" ht="12.75" hidden="1" customHeight="1" x14ac:dyDescent="0.25">
      <c r="A669" s="862"/>
      <c r="B669" s="88"/>
      <c r="C669" s="89"/>
      <c r="D669" s="656"/>
      <c r="E669" s="657"/>
      <c r="F669" s="88"/>
      <c r="G669" s="71"/>
      <c r="K669" s="1"/>
      <c r="L669" s="1"/>
      <c r="M669" s="1"/>
      <c r="S669" s="1"/>
      <c r="T669" s="1"/>
      <c r="U669" s="1"/>
      <c r="V669" s="1"/>
      <c r="AA669" s="1"/>
      <c r="AB669" s="1"/>
      <c r="AC669" s="1"/>
      <c r="AD669" s="1"/>
      <c r="AI669" s="1"/>
      <c r="AJ669" s="1"/>
      <c r="AK669" s="1"/>
      <c r="AL669" s="1"/>
    </row>
    <row r="670" spans="1:39" ht="12.75" hidden="1" customHeight="1" x14ac:dyDescent="0.25">
      <c r="A670" s="862"/>
      <c r="B670" s="88"/>
      <c r="C670" s="89"/>
      <c r="D670" s="656"/>
      <c r="E670" s="657"/>
      <c r="F670" s="90"/>
      <c r="G670" s="71"/>
      <c r="K670" s="1"/>
      <c r="L670" s="1"/>
      <c r="M670" s="1"/>
      <c r="S670" s="1"/>
      <c r="T670" s="1"/>
      <c r="U670" s="1"/>
      <c r="V670" s="1"/>
      <c r="AA670" s="1"/>
      <c r="AB670" s="1"/>
      <c r="AC670" s="1"/>
      <c r="AD670" s="1"/>
      <c r="AI670" s="1"/>
      <c r="AJ670" s="1"/>
      <c r="AK670" s="1"/>
      <c r="AL670" s="1"/>
    </row>
    <row r="671" spans="1:39" ht="12.75" hidden="1" customHeight="1" x14ac:dyDescent="0.25">
      <c r="A671" s="862"/>
      <c r="B671" s="88"/>
      <c r="C671" s="89"/>
      <c r="D671" s="656"/>
      <c r="E671" s="657"/>
      <c r="F671" s="90"/>
      <c r="G671" s="72"/>
      <c r="K671" s="1"/>
      <c r="L671" s="1"/>
      <c r="M671" s="1"/>
      <c r="S671" s="1"/>
      <c r="T671" s="1"/>
      <c r="U671" s="1"/>
      <c r="V671" s="1"/>
      <c r="AA671" s="1"/>
      <c r="AB671" s="1"/>
      <c r="AC671" s="1"/>
      <c r="AD671" s="1"/>
      <c r="AI671" s="1"/>
      <c r="AJ671" s="1"/>
      <c r="AK671" s="1"/>
      <c r="AL671" s="1"/>
    </row>
    <row r="672" spans="1:39" ht="12.75" hidden="1" customHeight="1" x14ac:dyDescent="0.25">
      <c r="A672" s="862"/>
      <c r="B672" s="88"/>
      <c r="C672" s="89"/>
      <c r="D672" s="658"/>
      <c r="E672" s="659"/>
      <c r="F672" s="836"/>
      <c r="G672" s="837"/>
      <c r="K672" s="1"/>
      <c r="L672" s="1"/>
      <c r="M672" s="1"/>
      <c r="S672" s="1"/>
      <c r="T672" s="1"/>
      <c r="U672" s="1"/>
      <c r="V672" s="1"/>
      <c r="AA672" s="1"/>
      <c r="AB672" s="1"/>
      <c r="AC672" s="1"/>
      <c r="AD672" s="1"/>
      <c r="AI672" s="1"/>
      <c r="AJ672" s="1"/>
      <c r="AK672" s="1"/>
      <c r="AL672" s="1"/>
    </row>
    <row r="673" spans="1:38" ht="134.25" hidden="1" customHeight="1" x14ac:dyDescent="0.25">
      <c r="A673" s="862"/>
      <c r="B673" s="680"/>
      <c r="C673" s="681"/>
      <c r="D673" s="681"/>
      <c r="E673" s="681"/>
      <c r="F673" s="681"/>
      <c r="G673" s="682"/>
      <c r="K673" s="1"/>
      <c r="L673" s="1"/>
      <c r="M673" s="1"/>
      <c r="S673" s="1"/>
      <c r="T673" s="1"/>
      <c r="U673" s="1"/>
      <c r="V673" s="1"/>
      <c r="AA673" s="1"/>
      <c r="AB673" s="1"/>
      <c r="AC673" s="1"/>
      <c r="AD673" s="1"/>
      <c r="AI673" s="1"/>
      <c r="AJ673" s="1"/>
      <c r="AK673" s="1"/>
      <c r="AL673" s="1"/>
    </row>
    <row r="674" spans="1:38" ht="23.65" hidden="1" customHeight="1" thickBot="1" x14ac:dyDescent="0.3">
      <c r="A674" s="1125"/>
      <c r="B674" s="683"/>
      <c r="C674" s="684"/>
      <c r="D674" s="684"/>
      <c r="E674" s="684"/>
      <c r="F674" s="684"/>
      <c r="G674" s="685"/>
      <c r="K674" s="1"/>
      <c r="L674" s="1"/>
      <c r="M674" s="1"/>
      <c r="S674" s="1"/>
      <c r="T674" s="1"/>
      <c r="U674" s="1"/>
      <c r="V674" s="1"/>
      <c r="AA674" s="1"/>
      <c r="AB674" s="1"/>
      <c r="AC674" s="1"/>
      <c r="AD674" s="1"/>
      <c r="AI674" s="1"/>
      <c r="AJ674" s="1"/>
      <c r="AK674" s="1"/>
      <c r="AL674" s="1"/>
    </row>
    <row r="675" spans="1:38" ht="16.5" hidden="1" thickBot="1" x14ac:dyDescent="0.3">
      <c r="C675" s="1"/>
      <c r="D675" s="1"/>
      <c r="E675" s="1"/>
      <c r="F675" s="1"/>
      <c r="K675" s="1"/>
      <c r="L675" s="1"/>
      <c r="M675" s="1"/>
    </row>
    <row r="676" spans="1:38" ht="23.65" hidden="1" customHeight="1" x14ac:dyDescent="0.25">
      <c r="A676" s="861"/>
      <c r="B676" s="815"/>
      <c r="C676" s="816"/>
      <c r="D676" s="644"/>
      <c r="E676" s="644"/>
      <c r="F676" s="644"/>
      <c r="G676" s="660"/>
      <c r="K676" s="1"/>
      <c r="L676" s="1"/>
      <c r="M676" s="1"/>
      <c r="S676" s="1"/>
      <c r="T676" s="1"/>
      <c r="U676" s="1"/>
      <c r="V676" s="1"/>
      <c r="AA676" s="1"/>
      <c r="AB676" s="1"/>
      <c r="AC676" s="1"/>
      <c r="AD676" s="1"/>
      <c r="AI676" s="1"/>
      <c r="AJ676" s="1"/>
      <c r="AK676" s="1"/>
      <c r="AL676" s="1"/>
    </row>
    <row r="677" spans="1:38" ht="20.25" hidden="1" customHeight="1" x14ac:dyDescent="0.25">
      <c r="A677" s="862"/>
      <c r="B677" s="1229"/>
      <c r="C677" s="1230"/>
      <c r="D677" s="646"/>
      <c r="E677" s="646"/>
      <c r="F677" s="646"/>
      <c r="G677" s="647"/>
      <c r="K677" s="1"/>
      <c r="L677" s="1"/>
      <c r="M677" s="1"/>
      <c r="S677" s="1"/>
      <c r="T677" s="1"/>
      <c r="U677" s="1"/>
      <c r="V677" s="1"/>
      <c r="AA677" s="1"/>
      <c r="AB677" s="1"/>
      <c r="AC677" s="1"/>
      <c r="AD677" s="1"/>
      <c r="AI677" s="1"/>
      <c r="AJ677" s="1"/>
      <c r="AK677" s="1"/>
      <c r="AL677" s="1"/>
    </row>
    <row r="678" spans="1:38" ht="20.25" hidden="1" customHeight="1" x14ac:dyDescent="0.25">
      <c r="A678" s="862"/>
      <c r="B678" s="1229"/>
      <c r="C678" s="1230"/>
      <c r="D678" s="646"/>
      <c r="E678" s="646"/>
      <c r="F678" s="646"/>
      <c r="G678" s="647"/>
      <c r="K678" s="1"/>
      <c r="L678" s="1"/>
      <c r="M678" s="1"/>
      <c r="S678" s="1"/>
      <c r="T678" s="1"/>
      <c r="U678" s="1"/>
      <c r="V678" s="1"/>
      <c r="AA678" s="1"/>
      <c r="AB678" s="1"/>
      <c r="AC678" s="1"/>
      <c r="AD678" s="1"/>
      <c r="AI678" s="1"/>
      <c r="AJ678" s="1"/>
      <c r="AK678" s="1"/>
      <c r="AL678" s="1"/>
    </row>
    <row r="679" spans="1:38" ht="20.25" hidden="1" customHeight="1" x14ac:dyDescent="0.25">
      <c r="A679" s="862"/>
      <c r="B679" s="678"/>
      <c r="C679" s="679"/>
      <c r="D679" s="779"/>
      <c r="E679" s="779"/>
      <c r="F679" s="779"/>
      <c r="G679" s="780"/>
      <c r="K679" s="1"/>
      <c r="L679" s="1"/>
      <c r="M679" s="1"/>
      <c r="S679" s="1"/>
      <c r="T679" s="1"/>
      <c r="U679" s="1"/>
      <c r="V679" s="1"/>
      <c r="AA679" s="1"/>
      <c r="AB679" s="1"/>
      <c r="AC679" s="1"/>
      <c r="AD679" s="1"/>
      <c r="AI679" s="1"/>
      <c r="AJ679" s="1"/>
      <c r="AK679" s="1"/>
      <c r="AL679" s="1"/>
    </row>
    <row r="680" spans="1:38" ht="20.25" hidden="1" customHeight="1" x14ac:dyDescent="0.25">
      <c r="A680" s="862"/>
      <c r="B680" s="678"/>
      <c r="C680" s="679"/>
      <c r="D680" s="779"/>
      <c r="E680" s="779"/>
      <c r="F680" s="779"/>
      <c r="G680" s="780"/>
      <c r="K680" s="1"/>
      <c r="L680" s="1"/>
      <c r="M680" s="1"/>
      <c r="S680" s="1"/>
      <c r="T680" s="1"/>
      <c r="U680" s="1"/>
      <c r="V680" s="1"/>
      <c r="AA680" s="1"/>
      <c r="AB680" s="1"/>
      <c r="AC680" s="1"/>
      <c r="AD680" s="1"/>
      <c r="AI680" s="1"/>
      <c r="AJ680" s="1"/>
      <c r="AK680" s="1"/>
      <c r="AL680" s="1"/>
    </row>
    <row r="681" spans="1:38" ht="12.75" hidden="1" customHeight="1" x14ac:dyDescent="0.25">
      <c r="A681" s="862"/>
      <c r="B681" s="88"/>
      <c r="C681" s="89"/>
      <c r="D681" s="654"/>
      <c r="E681" s="655"/>
      <c r="F681" s="88"/>
      <c r="G681" s="73"/>
      <c r="K681" s="1"/>
      <c r="L681" s="1"/>
      <c r="M681" s="1"/>
      <c r="S681" s="1"/>
      <c r="T681" s="1"/>
      <c r="U681" s="1"/>
      <c r="V681" s="1"/>
      <c r="AA681" s="1"/>
      <c r="AB681" s="1"/>
      <c r="AC681" s="1"/>
      <c r="AD681" s="1"/>
      <c r="AI681" s="1"/>
      <c r="AJ681" s="1"/>
      <c r="AK681" s="1"/>
      <c r="AL681" s="1"/>
    </row>
    <row r="682" spans="1:38" ht="12.75" hidden="1" customHeight="1" x14ac:dyDescent="0.25">
      <c r="A682" s="862"/>
      <c r="B682" s="88"/>
      <c r="C682" s="89"/>
      <c r="D682" s="656"/>
      <c r="E682" s="657"/>
      <c r="F682" s="88"/>
      <c r="G682" s="71"/>
      <c r="K682" s="1"/>
      <c r="L682" s="1"/>
      <c r="M682" s="1"/>
      <c r="S682" s="1"/>
      <c r="T682" s="1"/>
      <c r="U682" s="1"/>
      <c r="V682" s="1"/>
      <c r="AA682" s="1"/>
      <c r="AB682" s="1"/>
      <c r="AC682" s="1"/>
      <c r="AD682" s="1"/>
      <c r="AI682" s="1"/>
      <c r="AJ682" s="1"/>
      <c r="AK682" s="1"/>
      <c r="AL682" s="1"/>
    </row>
    <row r="683" spans="1:38" ht="12.75" hidden="1" customHeight="1" x14ac:dyDescent="0.25">
      <c r="A683" s="862"/>
      <c r="B683" s="88"/>
      <c r="C683" s="89"/>
      <c r="D683" s="656"/>
      <c r="E683" s="657"/>
      <c r="F683" s="90"/>
      <c r="G683" s="71"/>
      <c r="K683" s="1"/>
      <c r="L683" s="1"/>
      <c r="M683" s="1"/>
      <c r="S683" s="1"/>
      <c r="T683" s="1"/>
      <c r="U683" s="1"/>
      <c r="V683" s="1"/>
      <c r="AA683" s="1"/>
      <c r="AB683" s="1"/>
      <c r="AC683" s="1"/>
      <c r="AD683" s="1"/>
      <c r="AI683" s="1"/>
      <c r="AJ683" s="1"/>
      <c r="AK683" s="1"/>
      <c r="AL683" s="1"/>
    </row>
    <row r="684" spans="1:38" ht="12.75" hidden="1" customHeight="1" x14ac:dyDescent="0.25">
      <c r="A684" s="862"/>
      <c r="B684" s="88"/>
      <c r="C684" s="89"/>
      <c r="D684" s="656"/>
      <c r="E684" s="657"/>
      <c r="F684" s="90"/>
      <c r="G684" s="72"/>
      <c r="K684" s="1"/>
      <c r="L684" s="1"/>
      <c r="M684" s="1"/>
      <c r="S684" s="1"/>
      <c r="T684" s="1"/>
      <c r="U684" s="1"/>
      <c r="V684" s="1"/>
      <c r="AA684" s="1"/>
      <c r="AB684" s="1"/>
      <c r="AC684" s="1"/>
      <c r="AD684" s="1"/>
      <c r="AI684" s="1"/>
      <c r="AJ684" s="1"/>
      <c r="AK684" s="1"/>
      <c r="AL684" s="1"/>
    </row>
    <row r="685" spans="1:38" ht="12.75" hidden="1" customHeight="1" x14ac:dyDescent="0.25">
      <c r="A685" s="862"/>
      <c r="B685" s="88"/>
      <c r="C685" s="89"/>
      <c r="D685" s="658"/>
      <c r="E685" s="659"/>
      <c r="F685" s="836"/>
      <c r="G685" s="837"/>
      <c r="K685" s="1"/>
      <c r="L685" s="1"/>
      <c r="M685" s="1"/>
      <c r="S685" s="1"/>
      <c r="T685" s="1"/>
      <c r="U685" s="1"/>
      <c r="V685" s="1"/>
      <c r="AA685" s="1"/>
      <c r="AB685" s="1"/>
      <c r="AC685" s="1"/>
      <c r="AD685" s="1"/>
      <c r="AI685" s="1"/>
      <c r="AJ685" s="1"/>
      <c r="AK685" s="1"/>
      <c r="AL685" s="1"/>
    </row>
    <row r="686" spans="1:38" ht="134.25" hidden="1" customHeight="1" x14ac:dyDescent="0.25">
      <c r="A686" s="862"/>
      <c r="B686" s="680"/>
      <c r="C686" s="681"/>
      <c r="D686" s="681"/>
      <c r="E686" s="681"/>
      <c r="F686" s="681"/>
      <c r="G686" s="682"/>
      <c r="K686" s="1"/>
      <c r="L686" s="1"/>
      <c r="M686" s="1"/>
      <c r="S686" s="1"/>
      <c r="T686" s="1"/>
      <c r="U686" s="1"/>
      <c r="V686" s="1"/>
      <c r="AA686" s="1"/>
      <c r="AB686" s="1"/>
      <c r="AC686" s="1"/>
      <c r="AD686" s="1"/>
      <c r="AI686" s="1"/>
      <c r="AJ686" s="1"/>
      <c r="AK686" s="1"/>
      <c r="AL686" s="1"/>
    </row>
    <row r="687" spans="1:38" ht="23.65" hidden="1" customHeight="1" thickBot="1" x14ac:dyDescent="0.3">
      <c r="A687" s="1125"/>
      <c r="B687" s="683"/>
      <c r="C687" s="684"/>
      <c r="D687" s="684"/>
      <c r="E687" s="684"/>
      <c r="F687" s="684"/>
      <c r="G687" s="685"/>
      <c r="K687" s="1"/>
      <c r="L687" s="1"/>
      <c r="M687" s="1"/>
      <c r="S687" s="1"/>
      <c r="T687" s="1"/>
      <c r="U687" s="1"/>
      <c r="V687" s="1"/>
      <c r="AA687" s="1"/>
      <c r="AB687" s="1"/>
      <c r="AC687" s="1"/>
      <c r="AD687" s="1"/>
      <c r="AI687" s="1"/>
      <c r="AJ687" s="1"/>
      <c r="AK687" s="1"/>
      <c r="AL687" s="1"/>
    </row>
    <row r="688" spans="1:38" ht="23.45" customHeight="1" x14ac:dyDescent="0.25">
      <c r="A688" s="41"/>
      <c r="B688" s="29"/>
      <c r="C688" s="29"/>
      <c r="D688" s="29"/>
      <c r="E688" s="29"/>
      <c r="F688" s="29"/>
      <c r="G688" s="29"/>
      <c r="K688" s="1"/>
      <c r="L688" s="1"/>
      <c r="M688" s="1"/>
      <c r="S688" s="1"/>
      <c r="T688" s="1"/>
      <c r="U688" s="1"/>
      <c r="V688" s="1"/>
      <c r="AA688" s="1"/>
      <c r="AB688" s="1"/>
      <c r="AC688" s="1"/>
      <c r="AD688" s="1"/>
      <c r="AI688" s="1"/>
      <c r="AJ688" s="1"/>
      <c r="AK688" s="1"/>
      <c r="AL688" s="1"/>
    </row>
    <row r="689" spans="1:38" ht="23.45" customHeight="1" x14ac:dyDescent="0.25">
      <c r="A689" s="941" t="s">
        <v>1539</v>
      </c>
      <c r="B689" s="941"/>
      <c r="C689" s="941"/>
      <c r="D689" s="941"/>
      <c r="E689" s="941"/>
      <c r="F689" s="941"/>
      <c r="G689" s="941"/>
      <c r="H689" s="941"/>
      <c r="I689" s="941"/>
      <c r="J689" s="941"/>
      <c r="K689" s="941"/>
      <c r="L689" s="941"/>
      <c r="M689" s="941"/>
      <c r="N689" s="941"/>
      <c r="O689" s="941"/>
      <c r="P689" s="941"/>
      <c r="Q689" s="941"/>
      <c r="R689" s="941"/>
      <c r="S689" s="941"/>
      <c r="T689" s="941"/>
      <c r="U689" s="941"/>
      <c r="V689" s="941"/>
      <c r="W689" s="941"/>
      <c r="X689" s="941"/>
      <c r="Y689" s="941"/>
      <c r="Z689" s="941"/>
      <c r="AA689" s="941"/>
      <c r="AB689" s="941"/>
      <c r="AC689" s="941"/>
      <c r="AD689" s="941"/>
      <c r="AE689" s="941"/>
      <c r="AF689" s="941"/>
      <c r="AI689" s="1"/>
      <c r="AJ689" s="1"/>
      <c r="AK689" s="1"/>
      <c r="AL689" s="1"/>
    </row>
    <row r="690" spans="1:38" ht="23.45" customHeight="1" thickBot="1" x14ac:dyDescent="0.3">
      <c r="A690" s="41"/>
      <c r="B690" s="29"/>
      <c r="C690" s="29"/>
      <c r="D690" s="29"/>
      <c r="E690" s="29"/>
      <c r="F690" s="29"/>
      <c r="G690" s="29"/>
      <c r="K690" s="1"/>
      <c r="L690" s="1"/>
      <c r="M690" s="1"/>
      <c r="S690" s="1"/>
      <c r="T690" s="1"/>
      <c r="U690" s="1"/>
      <c r="V690" s="1"/>
      <c r="AA690" s="1"/>
      <c r="AB690" s="1"/>
      <c r="AC690" s="1"/>
      <c r="AD690" s="1"/>
      <c r="AI690" s="1"/>
      <c r="AJ690" s="1"/>
      <c r="AK690" s="1"/>
      <c r="AL690" s="1"/>
    </row>
    <row r="691" spans="1:38" ht="23.45" customHeight="1" x14ac:dyDescent="0.25">
      <c r="A691" s="1384" t="s">
        <v>1545</v>
      </c>
      <c r="B691"/>
      <c r="C691" s="661" t="s">
        <v>793</v>
      </c>
      <c r="D691" s="662"/>
      <c r="E691" s="662"/>
      <c r="F691" s="662"/>
      <c r="G691" s="663"/>
      <c r="K691" s="1"/>
      <c r="L691" s="1"/>
      <c r="M691" s="1"/>
      <c r="S691" s="1"/>
      <c r="T691" s="1"/>
      <c r="U691" s="1"/>
      <c r="V691" s="1"/>
      <c r="AA691" s="1"/>
      <c r="AB691" s="1"/>
      <c r="AC691" s="1"/>
      <c r="AD691" s="1"/>
      <c r="AI691" s="1"/>
      <c r="AJ691" s="1"/>
      <c r="AK691" s="1"/>
      <c r="AL691" s="1"/>
    </row>
    <row r="692" spans="1:38" ht="23.45" customHeight="1" x14ac:dyDescent="0.25">
      <c r="A692" s="1385"/>
      <c r="B692"/>
      <c r="C692" s="664"/>
      <c r="D692" s="665"/>
      <c r="E692" s="665"/>
      <c r="F692" s="665"/>
      <c r="G692" s="666"/>
      <c r="K692" s="1"/>
      <c r="L692" s="1"/>
      <c r="M692" s="1"/>
      <c r="S692" s="1"/>
      <c r="T692" s="1"/>
      <c r="U692" s="1"/>
      <c r="V692" s="1"/>
      <c r="AA692" s="1"/>
      <c r="AB692" s="1"/>
      <c r="AC692" s="1"/>
      <c r="AD692" s="1"/>
      <c r="AI692" s="1"/>
      <c r="AJ692" s="1"/>
      <c r="AK692" s="1"/>
      <c r="AL692" s="1"/>
    </row>
    <row r="693" spans="1:38" ht="23.45" customHeight="1" x14ac:dyDescent="0.25">
      <c r="A693" s="1385"/>
      <c r="B693"/>
      <c r="C693" s="664"/>
      <c r="D693" s="665"/>
      <c r="E693" s="665"/>
      <c r="F693" s="665"/>
      <c r="G693" s="666"/>
      <c r="K693" s="1"/>
      <c r="L693" s="1"/>
      <c r="M693" s="1"/>
      <c r="S693" s="1"/>
      <c r="T693" s="1"/>
      <c r="U693" s="1"/>
      <c r="V693" s="1"/>
      <c r="AA693" s="1"/>
      <c r="AB693" s="1"/>
      <c r="AC693" s="1"/>
      <c r="AD693" s="1"/>
      <c r="AI693" s="1"/>
      <c r="AJ693" s="1"/>
      <c r="AK693" s="1"/>
      <c r="AL693" s="1"/>
    </row>
    <row r="694" spans="1:38" ht="23.45" customHeight="1" x14ac:dyDescent="0.25">
      <c r="A694" s="1385"/>
      <c r="B694"/>
      <c r="C694" s="664"/>
      <c r="D694" s="665"/>
      <c r="E694" s="665"/>
      <c r="F694" s="665"/>
      <c r="G694" s="666"/>
      <c r="K694" s="1"/>
      <c r="L694" s="1"/>
      <c r="M694" s="1"/>
      <c r="S694" s="1"/>
      <c r="T694" s="1"/>
      <c r="U694" s="1"/>
      <c r="V694" s="1"/>
      <c r="AA694" s="1"/>
      <c r="AB694" s="1"/>
      <c r="AC694" s="1"/>
      <c r="AD694" s="1"/>
      <c r="AI694" s="1"/>
      <c r="AJ694" s="1"/>
      <c r="AK694" s="1"/>
      <c r="AL694" s="1"/>
    </row>
    <row r="695" spans="1:38" ht="23.45" customHeight="1" x14ac:dyDescent="0.25">
      <c r="A695" s="1385"/>
      <c r="B695"/>
      <c r="C695" s="664"/>
      <c r="D695" s="665"/>
      <c r="E695" s="665"/>
      <c r="F695" s="665"/>
      <c r="G695" s="666"/>
      <c r="K695"/>
      <c r="L695" s="1"/>
      <c r="M695" s="1"/>
      <c r="S695" s="1"/>
      <c r="T695" s="1"/>
      <c r="U695" s="1"/>
      <c r="V695" s="1"/>
      <c r="AA695" s="1"/>
      <c r="AB695" s="1"/>
      <c r="AC695" s="1"/>
      <c r="AD695" s="1"/>
      <c r="AI695" s="1"/>
      <c r="AJ695" s="1"/>
      <c r="AK695" s="1"/>
      <c r="AL695" s="1"/>
    </row>
    <row r="696" spans="1:38" ht="23.45" customHeight="1" x14ac:dyDescent="0.25">
      <c r="A696" s="1385"/>
      <c r="B696"/>
      <c r="C696" s="664"/>
      <c r="D696" s="665"/>
      <c r="E696" s="665"/>
      <c r="F696" s="665"/>
      <c r="G696" s="666"/>
      <c r="K696" s="1"/>
      <c r="L696" s="1"/>
      <c r="M696" s="1"/>
      <c r="S696" s="1"/>
      <c r="T696" s="1"/>
      <c r="U696" s="1"/>
      <c r="V696" s="1"/>
      <c r="AA696" s="1"/>
      <c r="AB696" s="1"/>
      <c r="AC696" s="1"/>
      <c r="AD696" s="1"/>
      <c r="AI696" s="1"/>
      <c r="AJ696" s="1"/>
      <c r="AK696" s="1"/>
      <c r="AL696" s="1"/>
    </row>
    <row r="697" spans="1:38" ht="23.45" customHeight="1" x14ac:dyDescent="0.25">
      <c r="A697" s="1385"/>
      <c r="B697"/>
      <c r="C697" s="664"/>
      <c r="D697" s="665"/>
      <c r="E697" s="665"/>
      <c r="F697" s="665"/>
      <c r="G697" s="666"/>
      <c r="K697" s="1"/>
      <c r="L697" s="1"/>
      <c r="M697" s="1"/>
      <c r="S697" s="1"/>
      <c r="T697" s="1"/>
      <c r="U697" s="1"/>
      <c r="V697" s="1"/>
      <c r="AA697" s="1"/>
      <c r="AB697" s="1"/>
      <c r="AC697" s="1"/>
      <c r="AD697" s="1"/>
      <c r="AI697" s="1"/>
      <c r="AJ697" s="1"/>
      <c r="AK697" s="1"/>
      <c r="AL697" s="1"/>
    </row>
    <row r="698" spans="1:38" ht="23.45" customHeight="1" x14ac:dyDescent="0.25">
      <c r="A698" s="1385"/>
      <c r="B698"/>
      <c r="C698" s="664"/>
      <c r="D698" s="665"/>
      <c r="E698" s="665"/>
      <c r="F698" s="665"/>
      <c r="G698" s="666"/>
      <c r="K698" s="1"/>
      <c r="L698" s="1"/>
      <c r="M698" s="1"/>
      <c r="S698" s="1"/>
      <c r="T698" s="1"/>
      <c r="U698" s="1"/>
      <c r="V698" s="1"/>
      <c r="AA698" s="1"/>
      <c r="AB698" s="1"/>
      <c r="AC698" s="1"/>
      <c r="AD698" s="1"/>
      <c r="AI698" s="1"/>
      <c r="AJ698" s="1"/>
      <c r="AK698" s="1"/>
      <c r="AL698" s="1"/>
    </row>
    <row r="699" spans="1:38" ht="23.45" customHeight="1" x14ac:dyDescent="0.25">
      <c r="A699" s="1385"/>
      <c r="B699"/>
      <c r="C699" s="664"/>
      <c r="D699" s="665"/>
      <c r="E699" s="665"/>
      <c r="F699" s="665"/>
      <c r="G699" s="666"/>
      <c r="K699" s="1"/>
      <c r="L699" s="1"/>
      <c r="M699" s="1"/>
      <c r="S699" s="1"/>
      <c r="T699" s="1"/>
      <c r="U699" s="1"/>
      <c r="V699" s="1"/>
      <c r="AA699" s="1"/>
      <c r="AB699" s="1"/>
      <c r="AC699" s="1"/>
      <c r="AD699" s="1"/>
      <c r="AI699" s="1"/>
      <c r="AJ699" s="1"/>
      <c r="AK699" s="1"/>
      <c r="AL699" s="1"/>
    </row>
    <row r="700" spans="1:38" ht="23.65" customHeight="1" x14ac:dyDescent="0.25">
      <c r="A700" s="1385"/>
      <c r="B700"/>
      <c r="C700" s="664"/>
      <c r="D700" s="665"/>
      <c r="E700" s="665"/>
      <c r="F700" s="665"/>
      <c r="G700" s="666"/>
      <c r="K700" s="1"/>
      <c r="L700" s="1"/>
      <c r="M700" s="1"/>
      <c r="S700" s="1"/>
      <c r="T700" s="1"/>
      <c r="U700" s="1"/>
      <c r="V700" s="1"/>
      <c r="AA700" s="1"/>
      <c r="AB700" s="1"/>
      <c r="AC700" s="1"/>
      <c r="AD700" s="1"/>
      <c r="AI700" s="1"/>
      <c r="AJ700" s="1"/>
      <c r="AK700" s="1"/>
      <c r="AL700" s="1"/>
    </row>
    <row r="701" spans="1:38" ht="23.65" customHeight="1" x14ac:dyDescent="0.25">
      <c r="A701" s="1385"/>
      <c r="B701"/>
      <c r="C701" s="664"/>
      <c r="D701" s="665"/>
      <c r="E701" s="665"/>
      <c r="F701" s="665"/>
      <c r="G701" s="666"/>
      <c r="K701" s="1"/>
      <c r="L701" s="1"/>
      <c r="M701" s="1"/>
      <c r="S701" s="1"/>
      <c r="T701" s="1"/>
      <c r="U701" s="1"/>
      <c r="V701" s="1"/>
      <c r="AA701" s="1"/>
      <c r="AB701" s="1"/>
      <c r="AC701" s="1"/>
      <c r="AD701" s="1"/>
      <c r="AI701" s="1"/>
      <c r="AJ701" s="1"/>
      <c r="AK701" s="1"/>
      <c r="AL701" s="1"/>
    </row>
    <row r="702" spans="1:38" ht="23.65" customHeight="1" thickBot="1" x14ac:dyDescent="0.3">
      <c r="A702" s="1386"/>
      <c r="B702"/>
      <c r="C702" s="667"/>
      <c r="D702" s="668"/>
      <c r="E702" s="668"/>
      <c r="F702" s="668"/>
      <c r="G702" s="669"/>
      <c r="K702" s="1"/>
      <c r="L702" s="1"/>
      <c r="M702" s="1"/>
      <c r="S702" s="1"/>
      <c r="T702" s="1"/>
      <c r="U702" s="1"/>
      <c r="V702" s="1"/>
      <c r="AA702" s="1"/>
      <c r="AB702" s="1"/>
      <c r="AC702" s="1"/>
      <c r="AD702" s="1"/>
      <c r="AI702" s="1"/>
      <c r="AJ702" s="1"/>
      <c r="AK702" s="1"/>
      <c r="AL702" s="1"/>
    </row>
    <row r="703" spans="1:38" ht="16.149999999999999" customHeight="1" thickBot="1" x14ac:dyDescent="0.25">
      <c r="A703" s="314" t="s">
        <v>1538</v>
      </c>
      <c r="B703" s="315"/>
      <c r="C703" s="795" t="s">
        <v>1538</v>
      </c>
      <c r="D703" s="796"/>
      <c r="E703" s="796"/>
      <c r="F703" s="796"/>
      <c r="G703" s="797"/>
      <c r="J703" s="29"/>
      <c r="K703" s="29"/>
      <c r="L703" s="29"/>
      <c r="M703" s="29"/>
      <c r="N703" s="29"/>
      <c r="O703" s="29"/>
      <c r="Q703" s="8"/>
      <c r="R703" s="29"/>
      <c r="S703" s="29"/>
      <c r="T703" s="29"/>
      <c r="U703" s="29"/>
      <c r="V703" s="29"/>
      <c r="W703" s="29"/>
      <c r="AA703" s="1"/>
      <c r="AB703" s="1"/>
      <c r="AC703" s="1"/>
      <c r="AD703" s="1"/>
      <c r="AI703" s="1"/>
      <c r="AJ703" s="1"/>
      <c r="AK703" s="1"/>
      <c r="AL703" s="1"/>
    </row>
    <row r="704" spans="1:38" ht="23.45" customHeight="1" x14ac:dyDescent="0.25">
      <c r="A704" s="41"/>
      <c r="B704" s="29"/>
      <c r="C704" s="29"/>
      <c r="D704" s="29"/>
      <c r="E704" s="29"/>
      <c r="F704" s="29"/>
      <c r="G704" s="29"/>
      <c r="K704" s="1"/>
      <c r="L704" s="1"/>
      <c r="M704" s="1"/>
      <c r="S704" s="1"/>
      <c r="T704" s="1"/>
      <c r="U704" s="1"/>
      <c r="V704" s="1"/>
      <c r="AA704" s="1"/>
      <c r="AB704" s="1"/>
      <c r="AC704" s="1"/>
      <c r="AD704" s="1"/>
      <c r="AI704" s="1"/>
      <c r="AJ704" s="1"/>
      <c r="AK704" s="1"/>
      <c r="AL704" s="1"/>
    </row>
    <row r="705" spans="1:38" ht="23.45" hidden="1" customHeight="1" x14ac:dyDescent="0.25">
      <c r="A705" s="1384"/>
      <c r="B705"/>
      <c r="C705" s="661"/>
      <c r="D705" s="662"/>
      <c r="E705" s="662"/>
      <c r="F705" s="662"/>
      <c r="G705" s="663"/>
      <c r="I705" s="1595"/>
      <c r="K705" s="1"/>
      <c r="L705" s="1"/>
      <c r="M705" s="1"/>
      <c r="S705" s="1"/>
      <c r="T705" s="1"/>
      <c r="U705" s="1"/>
      <c r="V705" s="1"/>
      <c r="AA705" s="1"/>
      <c r="AB705" s="1"/>
      <c r="AC705" s="1"/>
      <c r="AD705" s="1"/>
      <c r="AI705" s="1"/>
      <c r="AJ705" s="1"/>
      <c r="AK705" s="1"/>
      <c r="AL705" s="1"/>
    </row>
    <row r="706" spans="1:38" ht="23.45" hidden="1" customHeight="1" x14ac:dyDescent="0.25">
      <c r="A706" s="1385"/>
      <c r="B706"/>
      <c r="C706" s="664"/>
      <c r="D706" s="665"/>
      <c r="E706" s="665"/>
      <c r="F706" s="665"/>
      <c r="G706" s="666"/>
      <c r="I706" s="1596"/>
      <c r="K706" s="1"/>
      <c r="L706" s="1"/>
      <c r="M706" s="1"/>
      <c r="S706" s="1"/>
      <c r="T706" s="1"/>
      <c r="U706" s="1"/>
      <c r="V706" s="1"/>
      <c r="AA706" s="1"/>
      <c r="AB706" s="1"/>
      <c r="AC706" s="1"/>
      <c r="AD706" s="1"/>
      <c r="AI706" s="1"/>
      <c r="AJ706" s="1"/>
      <c r="AK706" s="1"/>
      <c r="AL706" s="1"/>
    </row>
    <row r="707" spans="1:38" ht="23.45" hidden="1" customHeight="1" x14ac:dyDescent="0.25">
      <c r="A707" s="1385"/>
      <c r="B707"/>
      <c r="C707" s="664"/>
      <c r="D707" s="665"/>
      <c r="E707" s="665"/>
      <c r="F707" s="665"/>
      <c r="G707" s="666"/>
      <c r="I707" s="1596"/>
      <c r="K707" s="1"/>
      <c r="L707" s="1"/>
      <c r="M707" s="1"/>
      <c r="S707" s="1"/>
      <c r="T707" s="1"/>
      <c r="U707" s="1"/>
      <c r="V707" s="1"/>
      <c r="AA707" s="1"/>
      <c r="AB707" s="1"/>
      <c r="AC707" s="1"/>
      <c r="AD707" s="1"/>
      <c r="AI707" s="1"/>
      <c r="AJ707" s="1"/>
      <c r="AK707" s="1"/>
      <c r="AL707" s="1"/>
    </row>
    <row r="708" spans="1:38" ht="23.45" hidden="1" customHeight="1" x14ac:dyDescent="0.25">
      <c r="A708" s="1385"/>
      <c r="B708"/>
      <c r="C708" s="664"/>
      <c r="D708" s="665"/>
      <c r="E708" s="665"/>
      <c r="F708" s="665"/>
      <c r="G708" s="666"/>
      <c r="I708" s="1596"/>
      <c r="K708" s="1"/>
      <c r="L708" s="1"/>
      <c r="M708" s="1"/>
      <c r="S708" s="1"/>
      <c r="T708" s="1"/>
      <c r="U708" s="1"/>
      <c r="V708" s="1"/>
      <c r="AA708" s="1"/>
      <c r="AB708" s="1"/>
      <c r="AC708" s="1"/>
      <c r="AD708" s="1"/>
      <c r="AI708" s="1"/>
      <c r="AJ708" s="1"/>
      <c r="AK708" s="1"/>
      <c r="AL708" s="1"/>
    </row>
    <row r="709" spans="1:38" ht="23.45" hidden="1" customHeight="1" x14ac:dyDescent="0.25">
      <c r="A709" s="1385"/>
      <c r="B709"/>
      <c r="C709" s="664"/>
      <c r="D709" s="665"/>
      <c r="E709" s="665"/>
      <c r="F709" s="665"/>
      <c r="G709" s="666"/>
      <c r="I709" s="1596"/>
      <c r="K709" s="1"/>
      <c r="L709" s="1"/>
      <c r="M709" s="1"/>
      <c r="S709" s="1"/>
      <c r="T709" s="1"/>
      <c r="U709" s="1"/>
      <c r="V709" s="1"/>
      <c r="AA709" s="1"/>
      <c r="AB709" s="1"/>
      <c r="AC709" s="1"/>
      <c r="AD709" s="1"/>
      <c r="AI709" s="1"/>
      <c r="AJ709" s="1"/>
      <c r="AK709" s="1"/>
      <c r="AL709" s="1"/>
    </row>
    <row r="710" spans="1:38" ht="23.45" hidden="1" customHeight="1" x14ac:dyDescent="0.25">
      <c r="A710" s="1385"/>
      <c r="B710"/>
      <c r="C710" s="664"/>
      <c r="D710" s="665"/>
      <c r="E710" s="665"/>
      <c r="F710" s="665"/>
      <c r="G710" s="666"/>
      <c r="I710" s="1596"/>
      <c r="K710" s="1"/>
      <c r="L710" s="1"/>
      <c r="M710" s="1"/>
      <c r="S710" s="1"/>
      <c r="T710" s="1"/>
      <c r="U710" s="1"/>
      <c r="V710" s="1"/>
      <c r="AA710" s="1"/>
      <c r="AB710" s="1"/>
      <c r="AC710" s="1"/>
      <c r="AD710" s="1"/>
      <c r="AI710" s="1"/>
      <c r="AJ710" s="1"/>
      <c r="AK710" s="1"/>
      <c r="AL710" s="1"/>
    </row>
    <row r="711" spans="1:38" ht="23.45" hidden="1" customHeight="1" x14ac:dyDescent="0.25">
      <c r="A711" s="1385"/>
      <c r="B711"/>
      <c r="C711" s="664"/>
      <c r="D711" s="665"/>
      <c r="E711" s="665"/>
      <c r="F711" s="665"/>
      <c r="G711" s="666"/>
      <c r="I711" s="1596"/>
      <c r="K711" s="1"/>
      <c r="L711" s="1"/>
      <c r="M711" s="1"/>
      <c r="S711" s="1"/>
      <c r="T711" s="1"/>
      <c r="U711" s="1"/>
      <c r="V711" s="1"/>
      <c r="AA711" s="1"/>
      <c r="AB711" s="1"/>
      <c r="AC711" s="1"/>
      <c r="AD711" s="1"/>
      <c r="AI711" s="1"/>
      <c r="AJ711" s="1"/>
      <c r="AK711" s="1"/>
      <c r="AL711" s="1"/>
    </row>
    <row r="712" spans="1:38" ht="23.45" hidden="1" customHeight="1" x14ac:dyDescent="0.25">
      <c r="A712" s="1385"/>
      <c r="B712"/>
      <c r="C712" s="664"/>
      <c r="D712" s="665"/>
      <c r="E712" s="665"/>
      <c r="F712" s="665"/>
      <c r="G712" s="666"/>
      <c r="I712" s="1596"/>
      <c r="K712" s="1"/>
      <c r="L712" s="1"/>
      <c r="M712" s="1"/>
      <c r="S712" s="1"/>
      <c r="T712" s="1"/>
      <c r="U712" s="1"/>
      <c r="V712" s="1"/>
      <c r="AA712" s="1"/>
      <c r="AB712" s="1"/>
      <c r="AC712" s="1"/>
      <c r="AD712" s="1"/>
      <c r="AI712" s="1"/>
      <c r="AJ712" s="1"/>
      <c r="AK712" s="1"/>
      <c r="AL712" s="1"/>
    </row>
    <row r="713" spans="1:38" ht="23.45" hidden="1" customHeight="1" x14ac:dyDescent="0.25">
      <c r="A713" s="1385"/>
      <c r="B713"/>
      <c r="C713" s="664"/>
      <c r="D713" s="665"/>
      <c r="E713" s="665"/>
      <c r="F713" s="665"/>
      <c r="G713" s="666"/>
      <c r="I713" s="1596"/>
      <c r="K713" s="1"/>
      <c r="L713" s="1"/>
      <c r="M713" s="1"/>
      <c r="S713" s="1"/>
      <c r="T713" s="1"/>
      <c r="U713" s="1"/>
      <c r="V713" s="1"/>
      <c r="AA713" s="1"/>
      <c r="AB713" s="1"/>
      <c r="AC713" s="1"/>
      <c r="AD713" s="1"/>
      <c r="AI713" s="1"/>
      <c r="AJ713" s="1"/>
      <c r="AK713" s="1"/>
      <c r="AL713" s="1"/>
    </row>
    <row r="714" spans="1:38" ht="23.65" hidden="1" customHeight="1" x14ac:dyDescent="0.25">
      <c r="A714" s="1385"/>
      <c r="B714"/>
      <c r="C714" s="664"/>
      <c r="D714" s="665"/>
      <c r="E714" s="665"/>
      <c r="F714" s="665"/>
      <c r="G714" s="666"/>
      <c r="I714" s="1596"/>
      <c r="K714" s="1"/>
      <c r="L714" s="1"/>
      <c r="M714" s="1"/>
      <c r="S714" s="1"/>
      <c r="T714" s="1"/>
      <c r="U714" s="1"/>
      <c r="V714" s="1"/>
      <c r="AA714" s="1"/>
      <c r="AB714" s="1"/>
      <c r="AC714" s="1"/>
      <c r="AD714" s="1"/>
      <c r="AI714" s="1"/>
      <c r="AJ714" s="1"/>
      <c r="AK714" s="1"/>
      <c r="AL714" s="1"/>
    </row>
    <row r="715" spans="1:38" ht="23.65" hidden="1" customHeight="1" x14ac:dyDescent="0.25">
      <c r="A715" s="1385"/>
      <c r="B715"/>
      <c r="C715" s="664"/>
      <c r="D715" s="665"/>
      <c r="E715" s="665"/>
      <c r="F715" s="665"/>
      <c r="G715" s="666"/>
      <c r="I715" s="1596"/>
      <c r="K715" s="1"/>
      <c r="L715" s="1"/>
      <c r="M715" s="1"/>
      <c r="S715" s="1"/>
      <c r="T715" s="1"/>
      <c r="U715" s="1"/>
      <c r="V715" s="1"/>
      <c r="AA715" s="1"/>
      <c r="AB715" s="1"/>
      <c r="AC715" s="1"/>
      <c r="AD715" s="1"/>
      <c r="AI715" s="1"/>
      <c r="AJ715" s="1"/>
      <c r="AK715" s="1"/>
      <c r="AL715" s="1"/>
    </row>
    <row r="716" spans="1:38" ht="23.65" hidden="1" customHeight="1" thickBot="1" x14ac:dyDescent="0.3">
      <c r="A716" s="1386"/>
      <c r="B716"/>
      <c r="C716" s="667"/>
      <c r="D716" s="668"/>
      <c r="E716" s="668"/>
      <c r="F716" s="668"/>
      <c r="G716" s="669"/>
      <c r="I716" s="1597"/>
      <c r="K716" s="1"/>
      <c r="L716" s="1"/>
      <c r="M716" s="1"/>
      <c r="S716" s="1"/>
      <c r="T716" s="1"/>
      <c r="U716" s="1"/>
      <c r="V716" s="1"/>
      <c r="AA716" s="1"/>
      <c r="AB716" s="1"/>
      <c r="AC716" s="1"/>
      <c r="AD716" s="1"/>
      <c r="AI716" s="1"/>
      <c r="AJ716" s="1"/>
      <c r="AK716" s="1"/>
      <c r="AL716" s="1"/>
    </row>
    <row r="717" spans="1:38" ht="16.149999999999999" hidden="1" customHeight="1" thickBot="1" x14ac:dyDescent="0.25">
      <c r="A717" s="314"/>
      <c r="B717" s="315"/>
      <c r="C717" s="795"/>
      <c r="D717" s="796"/>
      <c r="E717" s="796"/>
      <c r="F717" s="796"/>
      <c r="G717" s="797"/>
      <c r="I717" s="314"/>
      <c r="J717" s="29"/>
      <c r="K717" s="29"/>
      <c r="L717" s="29"/>
      <c r="M717" s="29"/>
      <c r="N717" s="29"/>
      <c r="O717" s="29"/>
      <c r="Q717" s="8"/>
      <c r="R717" s="29"/>
      <c r="S717" s="29"/>
      <c r="T717" s="29"/>
      <c r="U717" s="29"/>
      <c r="V717" s="29"/>
      <c r="W717" s="29"/>
      <c r="AA717" s="1"/>
      <c r="AB717" s="1"/>
      <c r="AC717" s="1"/>
      <c r="AD717" s="1"/>
      <c r="AI717" s="1"/>
      <c r="AJ717" s="1"/>
      <c r="AK717" s="1"/>
      <c r="AL717" s="1"/>
    </row>
    <row r="718" spans="1:38" ht="30.75" customHeight="1" x14ac:dyDescent="0.25">
      <c r="A718" s="918" t="s">
        <v>776</v>
      </c>
      <c r="B718" s="918"/>
      <c r="C718" s="918"/>
      <c r="D718" s="918"/>
      <c r="E718" s="918"/>
      <c r="F718" s="918"/>
      <c r="G718" s="918"/>
      <c r="H718" s="918"/>
      <c r="I718" s="918"/>
      <c r="J718" s="918"/>
      <c r="K718" s="918"/>
      <c r="L718" s="918"/>
      <c r="M718" s="918"/>
      <c r="N718" s="918"/>
      <c r="O718" s="918"/>
      <c r="P718" s="918"/>
      <c r="Q718" s="918"/>
      <c r="R718" s="918"/>
      <c r="S718" s="918"/>
      <c r="T718" s="918"/>
      <c r="U718" s="918"/>
      <c r="V718" s="918"/>
      <c r="W718" s="918"/>
      <c r="X718" s="918"/>
      <c r="Y718" s="918"/>
      <c r="Z718" s="918"/>
      <c r="AA718" s="918"/>
      <c r="AB718" s="918"/>
      <c r="AC718" s="918"/>
      <c r="AD718" s="918"/>
      <c r="AE718" s="918"/>
      <c r="AI718" s="1"/>
      <c r="AJ718" s="1"/>
      <c r="AK718" s="1"/>
      <c r="AL718" s="1"/>
    </row>
    <row r="719" spans="1:38" ht="16.5" thickBot="1" x14ac:dyDescent="0.3"/>
    <row r="720" spans="1:38" ht="23.65" customHeight="1" thickTop="1" x14ac:dyDescent="0.25">
      <c r="A720" s="1240" t="s">
        <v>815</v>
      </c>
      <c r="B720" s="721" t="s">
        <v>41</v>
      </c>
      <c r="C720" s="722"/>
      <c r="D720" s="686" t="s">
        <v>1</v>
      </c>
      <c r="E720" s="687"/>
      <c r="F720" s="687" t="s">
        <v>1</v>
      </c>
      <c r="G720" s="876"/>
      <c r="I720" s="670" t="s">
        <v>173</v>
      </c>
      <c r="J720" s="623" t="s">
        <v>0</v>
      </c>
      <c r="K720" s="624"/>
      <c r="L720" s="623" t="s">
        <v>1</v>
      </c>
      <c r="M720" s="624"/>
      <c r="N720" s="1255" t="s">
        <v>1</v>
      </c>
      <c r="O720" s="847"/>
      <c r="Q720" s="755" t="s">
        <v>1468</v>
      </c>
      <c r="R720" s="621" t="s">
        <v>0</v>
      </c>
      <c r="S720" s="622"/>
      <c r="T720" s="624" t="s">
        <v>1</v>
      </c>
      <c r="U720" s="625"/>
      <c r="V720" s="624" t="s">
        <v>1</v>
      </c>
      <c r="W720" s="625"/>
      <c r="Y720" s="812" t="s">
        <v>1574</v>
      </c>
      <c r="Z720" s="644" t="s">
        <v>0</v>
      </c>
      <c r="AA720" s="645"/>
      <c r="AB720" s="815" t="s">
        <v>1497</v>
      </c>
      <c r="AC720" s="816"/>
      <c r="AD720" s="816" t="s">
        <v>1</v>
      </c>
      <c r="AE720" s="826"/>
    </row>
    <row r="721" spans="1:38" ht="27" customHeight="1" x14ac:dyDescent="0.25">
      <c r="A721" s="1241"/>
      <c r="B721" s="810" t="s">
        <v>43</v>
      </c>
      <c r="C721" s="811"/>
      <c r="D721" s="727">
        <v>89000</v>
      </c>
      <c r="E721" s="630"/>
      <c r="F721" s="744">
        <f>D721*(1-'SZORZÓ+FELTÉTELEK'!$A$1)</f>
        <v>89000</v>
      </c>
      <c r="G721" s="783"/>
      <c r="I721" s="672"/>
      <c r="J721" s="529" t="s">
        <v>174</v>
      </c>
      <c r="K721" s="530"/>
      <c r="L721" s="770">
        <v>67000</v>
      </c>
      <c r="M721" s="771"/>
      <c r="N721" s="744">
        <f>L721*(1-'SZORZÓ+FELTÉTELEK'!$A$1)</f>
        <v>67000</v>
      </c>
      <c r="O721" s="783"/>
      <c r="Q721" s="756"/>
      <c r="R721" s="626" t="s">
        <v>622</v>
      </c>
      <c r="S721" s="627"/>
      <c r="T721" s="727">
        <v>128000</v>
      </c>
      <c r="U721" s="630"/>
      <c r="V721" s="630">
        <f>T721*(1-'SZORZÓ+FELTÉTELEK'!$A$1)</f>
        <v>128000</v>
      </c>
      <c r="W721" s="631"/>
      <c r="Y721" s="813"/>
      <c r="Z721" s="626" t="s">
        <v>43</v>
      </c>
      <c r="AA721" s="627"/>
      <c r="AB721" s="727">
        <v>35900</v>
      </c>
      <c r="AC721" s="630"/>
      <c r="AD721" s="630">
        <f>AB721*(1-'SZORZÓ+FELTÉTELEK'!$A$1)</f>
        <v>35900</v>
      </c>
      <c r="AE721" s="647"/>
    </row>
    <row r="722" spans="1:38" ht="27" customHeight="1" x14ac:dyDescent="0.25">
      <c r="A722" s="1241"/>
      <c r="B722" s="810" t="s">
        <v>44</v>
      </c>
      <c r="C722" s="811"/>
      <c r="D722" s="727">
        <v>92000</v>
      </c>
      <c r="E722" s="630"/>
      <c r="F722" s="744">
        <f>D722*(1-'SZORZÓ+FELTÉTELEK'!$A$1)</f>
        <v>92000</v>
      </c>
      <c r="G722" s="783"/>
      <c r="I722" s="672"/>
      <c r="J722" s="799"/>
      <c r="K722" s="781"/>
      <c r="L722" s="781"/>
      <c r="M722" s="781"/>
      <c r="N722" s="781"/>
      <c r="O722" s="1381"/>
      <c r="Q722" s="756"/>
      <c r="R722" s="976"/>
      <c r="S722" s="977"/>
      <c r="T722" s="977"/>
      <c r="U722" s="977"/>
      <c r="V722" s="977"/>
      <c r="W722" s="978"/>
      <c r="Y722" s="813"/>
      <c r="Z722" s="626" t="s">
        <v>44</v>
      </c>
      <c r="AA722" s="627"/>
      <c r="AB722" s="727">
        <v>39900</v>
      </c>
      <c r="AC722" s="630"/>
      <c r="AD722" s="630">
        <f>AB722*(1-'SZORZÓ+FELTÉTELEK'!$A$1)</f>
        <v>39900</v>
      </c>
      <c r="AE722" s="647"/>
    </row>
    <row r="723" spans="1:38" ht="30" customHeight="1" x14ac:dyDescent="0.25">
      <c r="A723" s="1241"/>
      <c r="B723" s="648"/>
      <c r="C723" s="649"/>
      <c r="D723" s="649"/>
      <c r="E723" s="649"/>
      <c r="F723" s="649"/>
      <c r="G723" s="650"/>
      <c r="I723" s="672"/>
      <c r="J723" s="801"/>
      <c r="K723" s="802"/>
      <c r="L723" s="802"/>
      <c r="M723" s="802"/>
      <c r="N723" s="802"/>
      <c r="O723" s="1382"/>
      <c r="Q723" s="756"/>
      <c r="R723" s="979"/>
      <c r="S723" s="980"/>
      <c r="T723" s="980"/>
      <c r="U723" s="980"/>
      <c r="V723" s="980"/>
      <c r="W723" s="981"/>
      <c r="Y723" s="813"/>
      <c r="Z723" s="638"/>
      <c r="AA723" s="639"/>
      <c r="AB723" s="639"/>
      <c r="AC723" s="639"/>
      <c r="AD723" s="639"/>
      <c r="AE723" s="952"/>
    </row>
    <row r="724" spans="1:38" ht="20.25" customHeight="1" x14ac:dyDescent="0.25">
      <c r="A724" s="1241"/>
      <c r="B724" s="651"/>
      <c r="C724" s="652"/>
      <c r="D724" s="652"/>
      <c r="E724" s="652"/>
      <c r="F724" s="652"/>
      <c r="G724" s="653"/>
      <c r="I724" s="672"/>
      <c r="J724" s="735"/>
      <c r="K724" s="736"/>
      <c r="L724" s="736"/>
      <c r="M724" s="736"/>
      <c r="N724" s="736"/>
      <c r="O724" s="1383"/>
      <c r="Q724" s="756"/>
      <c r="R724" s="855"/>
      <c r="S724" s="856"/>
      <c r="T724" s="856"/>
      <c r="U724" s="856"/>
      <c r="V724" s="856"/>
      <c r="W724" s="982"/>
      <c r="Y724" s="813"/>
      <c r="Z724" s="641"/>
      <c r="AA724" s="642"/>
      <c r="AB724" s="642"/>
      <c r="AC724" s="642"/>
      <c r="AD724" s="642"/>
      <c r="AE724" s="953"/>
    </row>
    <row r="725" spans="1:38" ht="12.75" customHeight="1" x14ac:dyDescent="0.25">
      <c r="A725" s="1241"/>
      <c r="B725" s="88" t="s">
        <v>2</v>
      </c>
      <c r="C725" s="89" t="s">
        <v>2061</v>
      </c>
      <c r="D725" s="654"/>
      <c r="E725" s="655"/>
      <c r="F725" s="88" t="s">
        <v>3</v>
      </c>
      <c r="G725" s="119" t="s">
        <v>100</v>
      </c>
      <c r="I725" s="672"/>
      <c r="J725" s="88" t="s">
        <v>2</v>
      </c>
      <c r="K725" s="89" t="s">
        <v>175</v>
      </c>
      <c r="L725" s="654"/>
      <c r="M725" s="655"/>
      <c r="N725" s="88" t="s">
        <v>3</v>
      </c>
      <c r="O725" s="112" t="s">
        <v>100</v>
      </c>
      <c r="Q725" s="756"/>
      <c r="R725" s="88" t="s">
        <v>2</v>
      </c>
      <c r="S725" s="89" t="s">
        <v>1469</v>
      </c>
      <c r="T725" s="654"/>
      <c r="U725" s="655"/>
      <c r="V725" s="88" t="s">
        <v>3</v>
      </c>
      <c r="W725" s="112" t="s">
        <v>4</v>
      </c>
      <c r="Y725" s="813"/>
      <c r="Z725" s="1" t="s">
        <v>2</v>
      </c>
      <c r="AA725" s="89" t="s">
        <v>1575</v>
      </c>
      <c r="AB725" s="654"/>
      <c r="AC725" s="655"/>
      <c r="AD725" s="88" t="s">
        <v>3</v>
      </c>
      <c r="AE725" s="16" t="s">
        <v>100</v>
      </c>
    </row>
    <row r="726" spans="1:38" ht="12.75" customHeight="1" x14ac:dyDescent="0.25">
      <c r="A726" s="1241"/>
      <c r="B726" s="88" t="s">
        <v>5</v>
      </c>
      <c r="C726" s="89" t="s">
        <v>1503</v>
      </c>
      <c r="D726" s="656"/>
      <c r="E726" s="657"/>
      <c r="F726" s="88" t="s">
        <v>6</v>
      </c>
      <c r="G726" s="117" t="s">
        <v>130</v>
      </c>
      <c r="I726" s="672"/>
      <c r="J726" s="88" t="s">
        <v>5</v>
      </c>
      <c r="K726" s="89" t="s">
        <v>176</v>
      </c>
      <c r="L726" s="656"/>
      <c r="M726" s="657"/>
      <c r="N726" s="88" t="s">
        <v>6</v>
      </c>
      <c r="O726" s="111" t="s">
        <v>177</v>
      </c>
      <c r="Q726" s="756"/>
      <c r="R726" s="88" t="s">
        <v>5</v>
      </c>
      <c r="S726" s="89" t="s">
        <v>1076</v>
      </c>
      <c r="T726" s="656"/>
      <c r="U726" s="657"/>
      <c r="V726" s="88" t="s">
        <v>6</v>
      </c>
      <c r="W726" s="110" t="s">
        <v>1470</v>
      </c>
      <c r="Y726" s="813"/>
      <c r="Z726" s="1" t="s">
        <v>5</v>
      </c>
      <c r="AA726" s="89" t="s">
        <v>190</v>
      </c>
      <c r="AB726" s="656"/>
      <c r="AC726" s="657"/>
      <c r="AD726" s="88" t="s">
        <v>6</v>
      </c>
      <c r="AE726" s="16" t="s">
        <v>1576</v>
      </c>
    </row>
    <row r="727" spans="1:38" ht="12.75" customHeight="1" x14ac:dyDescent="0.25">
      <c r="A727" s="1241"/>
      <c r="B727" s="88" t="s">
        <v>7</v>
      </c>
      <c r="C727" s="89" t="s">
        <v>61</v>
      </c>
      <c r="D727" s="656"/>
      <c r="E727" s="657"/>
      <c r="F727" s="90" t="s">
        <v>8</v>
      </c>
      <c r="G727" s="117" t="s">
        <v>14</v>
      </c>
      <c r="I727" s="672"/>
      <c r="J727" s="88" t="s">
        <v>7</v>
      </c>
      <c r="K727" s="89" t="s">
        <v>49</v>
      </c>
      <c r="L727" s="656"/>
      <c r="M727" s="657"/>
      <c r="N727" s="90" t="s">
        <v>8</v>
      </c>
      <c r="O727" s="110" t="s">
        <v>14</v>
      </c>
      <c r="Q727" s="756"/>
      <c r="R727" s="88" t="s">
        <v>7</v>
      </c>
      <c r="S727" s="89" t="s">
        <v>19</v>
      </c>
      <c r="T727" s="656"/>
      <c r="U727" s="657"/>
      <c r="V727" s="90" t="s">
        <v>8</v>
      </c>
      <c r="W727" s="110" t="s">
        <v>14</v>
      </c>
      <c r="Y727" s="813"/>
      <c r="Z727" s="1" t="s">
        <v>7</v>
      </c>
      <c r="AA727" s="89" t="s">
        <v>72</v>
      </c>
      <c r="AB727" s="656"/>
      <c r="AC727" s="657"/>
      <c r="AD727" s="88" t="s">
        <v>8</v>
      </c>
      <c r="AE727" s="16" t="s">
        <v>14</v>
      </c>
    </row>
    <row r="728" spans="1:38" ht="12.75" customHeight="1" x14ac:dyDescent="0.25">
      <c r="A728" s="1241"/>
      <c r="B728" s="88" t="s">
        <v>9</v>
      </c>
      <c r="C728" s="89" t="s">
        <v>131</v>
      </c>
      <c r="D728" s="656"/>
      <c r="E728" s="657"/>
      <c r="F728" s="90" t="s">
        <v>10</v>
      </c>
      <c r="G728" s="117" t="s">
        <v>32</v>
      </c>
      <c r="I728" s="672"/>
      <c r="J728" s="88" t="s">
        <v>9</v>
      </c>
      <c r="K728" s="89" t="s">
        <v>16</v>
      </c>
      <c r="L728" s="656"/>
      <c r="M728" s="657"/>
      <c r="N728" s="198" t="s">
        <v>10</v>
      </c>
      <c r="O728" s="199" t="s">
        <v>32</v>
      </c>
      <c r="Q728" s="756"/>
      <c r="R728" s="88" t="s">
        <v>9</v>
      </c>
      <c r="S728" s="89" t="s">
        <v>131</v>
      </c>
      <c r="T728" s="656"/>
      <c r="U728" s="657"/>
      <c r="V728" s="198" t="s">
        <v>10</v>
      </c>
      <c r="W728" s="199" t="s">
        <v>32</v>
      </c>
      <c r="Y728" s="813"/>
      <c r="Z728" s="1" t="s">
        <v>9</v>
      </c>
      <c r="AA728" s="89" t="s">
        <v>55</v>
      </c>
      <c r="AB728" s="656"/>
      <c r="AC728" s="657"/>
      <c r="AD728" s="1" t="s">
        <v>10</v>
      </c>
      <c r="AE728" s="16" t="s">
        <v>32</v>
      </c>
    </row>
    <row r="729" spans="1:38" ht="12.75" customHeight="1" x14ac:dyDescent="0.25">
      <c r="A729" s="1241"/>
      <c r="B729" s="88" t="s">
        <v>11</v>
      </c>
      <c r="C729" s="89" t="s">
        <v>131</v>
      </c>
      <c r="D729" s="658"/>
      <c r="E729" s="659"/>
      <c r="F729" s="88" t="s">
        <v>759</v>
      </c>
      <c r="G729" s="119" t="s">
        <v>792</v>
      </c>
      <c r="I729" s="672"/>
      <c r="J729" s="88" t="s">
        <v>11</v>
      </c>
      <c r="K729" s="89" t="s">
        <v>12</v>
      </c>
      <c r="L729" s="658"/>
      <c r="M729" s="659"/>
      <c r="N729" s="170" t="s">
        <v>759</v>
      </c>
      <c r="O729" s="129" t="s">
        <v>792</v>
      </c>
      <c r="Q729" s="756"/>
      <c r="R729" s="88" t="s">
        <v>11</v>
      </c>
      <c r="S729" s="89" t="s">
        <v>1495</v>
      </c>
      <c r="T729" s="658"/>
      <c r="U729" s="659"/>
      <c r="V729" s="170" t="s">
        <v>759</v>
      </c>
      <c r="W729" s="129" t="s">
        <v>792</v>
      </c>
      <c r="Y729" s="813"/>
      <c r="Z729" s="1" t="s">
        <v>11</v>
      </c>
      <c r="AA729" s="89" t="s">
        <v>55</v>
      </c>
      <c r="AB729" s="658"/>
      <c r="AC729" s="659"/>
      <c r="AD729" s="1005"/>
      <c r="AE729" s="1006"/>
    </row>
    <row r="730" spans="1:38" ht="134.25" customHeight="1" x14ac:dyDescent="0.25">
      <c r="A730" s="1241"/>
      <c r="B730" s="730" t="s">
        <v>2062</v>
      </c>
      <c r="C730" s="681"/>
      <c r="D730" s="681"/>
      <c r="E730" s="681"/>
      <c r="F730" s="681"/>
      <c r="G730" s="894"/>
      <c r="I730" s="672"/>
      <c r="J730" s="730" t="s">
        <v>685</v>
      </c>
      <c r="K730" s="681"/>
      <c r="L730" s="681"/>
      <c r="M730" s="681"/>
      <c r="N730" s="681"/>
      <c r="O730" s="919"/>
      <c r="Q730" s="756"/>
      <c r="R730" s="817" t="s">
        <v>1686</v>
      </c>
      <c r="S730" s="818"/>
      <c r="T730" s="818"/>
      <c r="U730" s="818"/>
      <c r="V730" s="818"/>
      <c r="W730" s="819"/>
      <c r="Y730" s="813"/>
      <c r="Z730" s="817" t="s">
        <v>1577</v>
      </c>
      <c r="AA730" s="818"/>
      <c r="AB730" s="818"/>
      <c r="AC730" s="818"/>
      <c r="AD730" s="818"/>
      <c r="AE730" s="829"/>
    </row>
    <row r="731" spans="1:38" ht="24.6" customHeight="1" thickBot="1" x14ac:dyDescent="0.3">
      <c r="A731" s="1242"/>
      <c r="B731" s="985"/>
      <c r="C731" s="897"/>
      <c r="D731" s="897"/>
      <c r="E731" s="897"/>
      <c r="F731" s="897"/>
      <c r="G731" s="898"/>
      <c r="I731" s="673"/>
      <c r="J731" s="920"/>
      <c r="K731" s="921"/>
      <c r="L731" s="921"/>
      <c r="M731" s="921"/>
      <c r="N731" s="921"/>
      <c r="O731" s="922"/>
      <c r="Q731" s="757"/>
      <c r="R731" s="820"/>
      <c r="S731" s="821"/>
      <c r="T731" s="821"/>
      <c r="U731" s="821"/>
      <c r="V731" s="821"/>
      <c r="W731" s="822"/>
      <c r="Y731" s="814"/>
      <c r="Z731" s="833"/>
      <c r="AA731" s="834"/>
      <c r="AB731" s="834"/>
      <c r="AC731" s="834"/>
      <c r="AD731" s="834"/>
      <c r="AE731" s="835"/>
    </row>
    <row r="732" spans="1:38" ht="16.5" hidden="1" thickTop="1" x14ac:dyDescent="0.25"/>
    <row r="733" spans="1:38" ht="23.65" hidden="1" customHeight="1" thickTop="1" x14ac:dyDescent="0.25">
      <c r="A733" s="1392"/>
      <c r="B733" s="793"/>
      <c r="C733" s="794"/>
      <c r="D733" s="717"/>
      <c r="E733" s="718"/>
      <c r="F733" s="718"/>
      <c r="G733" s="1447"/>
      <c r="I733" s="670"/>
      <c r="J733" s="983"/>
      <c r="K733" s="1399"/>
      <c r="L733" s="983"/>
      <c r="M733" s="1399"/>
      <c r="N733" s="983"/>
      <c r="O733" s="984"/>
      <c r="Q733" s="670"/>
      <c r="R733" s="621"/>
      <c r="S733" s="622"/>
      <c r="T733" s="623"/>
      <c r="U733" s="624"/>
      <c r="V733" s="624"/>
      <c r="W733" s="625"/>
      <c r="Y733" s="858"/>
      <c r="Z733" s="644"/>
      <c r="AA733" s="645"/>
      <c r="AB733" s="815"/>
      <c r="AC733" s="816"/>
      <c r="AD733" s="917"/>
      <c r="AE733" s="900"/>
      <c r="AI733" s="1"/>
      <c r="AJ733" s="1"/>
      <c r="AK733" s="1"/>
      <c r="AL733" s="1"/>
    </row>
    <row r="734" spans="1:38" ht="20.25" hidden="1" customHeight="1" x14ac:dyDescent="0.25">
      <c r="A734" s="1393"/>
      <c r="B734" s="674"/>
      <c r="C734" s="675"/>
      <c r="D734" s="676"/>
      <c r="E734" s="677"/>
      <c r="F734" s="676"/>
      <c r="G734" s="1072"/>
      <c r="I734" s="671"/>
      <c r="J734" s="529"/>
      <c r="K734" s="530"/>
      <c r="L734" s="770"/>
      <c r="M734" s="771"/>
      <c r="N734" s="744"/>
      <c r="O734" s="783"/>
      <c r="Q734" s="672"/>
      <c r="R734" s="810"/>
      <c r="S734" s="811"/>
      <c r="T734" s="770"/>
      <c r="U734" s="771"/>
      <c r="V734" s="770"/>
      <c r="W734" s="798"/>
      <c r="Y734" s="859"/>
      <c r="Z734" s="529"/>
      <c r="AA734" s="530"/>
      <c r="AB734" s="646"/>
      <c r="AC734" s="646"/>
      <c r="AD734" s="630"/>
      <c r="AE734" s="647"/>
      <c r="AI734" s="1"/>
      <c r="AJ734" s="1"/>
      <c r="AK734" s="1"/>
      <c r="AL734" s="1"/>
    </row>
    <row r="735" spans="1:38" ht="20.25" hidden="1" customHeight="1" x14ac:dyDescent="0.25">
      <c r="A735" s="1393"/>
      <c r="B735" s="688"/>
      <c r="C735" s="689"/>
      <c r="D735" s="689"/>
      <c r="E735" s="689"/>
      <c r="F735" s="689"/>
      <c r="G735" s="944"/>
      <c r="I735" s="671"/>
      <c r="J735" s="529"/>
      <c r="K735" s="530"/>
      <c r="L735" s="770"/>
      <c r="M735" s="771"/>
      <c r="N735" s="744"/>
      <c r="O735" s="783"/>
      <c r="Q735" s="672"/>
      <c r="R735" s="838"/>
      <c r="S735" s="839"/>
      <c r="T735" s="839"/>
      <c r="U735" s="839"/>
      <c r="V735" s="839"/>
      <c r="W735" s="1001"/>
      <c r="Y735" s="859"/>
      <c r="Z735" s="799"/>
      <c r="AA735" s="781"/>
      <c r="AB735" s="781"/>
      <c r="AC735" s="781"/>
      <c r="AD735" s="781"/>
      <c r="AE735" s="800"/>
      <c r="AI735" s="1"/>
      <c r="AJ735" s="1"/>
      <c r="AK735" s="1"/>
      <c r="AL735" s="1"/>
    </row>
    <row r="736" spans="1:38" ht="20.25" hidden="1" customHeight="1" x14ac:dyDescent="0.25">
      <c r="A736" s="1393"/>
      <c r="B736" s="691"/>
      <c r="C736" s="692"/>
      <c r="D736" s="692"/>
      <c r="E736" s="692"/>
      <c r="F736" s="692"/>
      <c r="G736" s="945"/>
      <c r="I736" s="672"/>
      <c r="J736" s="998"/>
      <c r="K736" s="999"/>
      <c r="L736" s="999"/>
      <c r="M736" s="999"/>
      <c r="N736" s="999"/>
      <c r="O736" s="1002"/>
      <c r="Q736" s="672"/>
      <c r="R736" s="998"/>
      <c r="S736" s="999"/>
      <c r="T736" s="999"/>
      <c r="U736" s="999"/>
      <c r="V736" s="999"/>
      <c r="W736" s="1002"/>
      <c r="Y736" s="859"/>
      <c r="Z736" s="801"/>
      <c r="AA736" s="802"/>
      <c r="AB736" s="802"/>
      <c r="AC736" s="802"/>
      <c r="AD736" s="802"/>
      <c r="AE736" s="803"/>
      <c r="AI736" s="1"/>
      <c r="AJ736" s="1"/>
      <c r="AK736" s="1"/>
      <c r="AL736" s="1"/>
    </row>
    <row r="737" spans="1:38" ht="20.25" hidden="1" customHeight="1" x14ac:dyDescent="0.25">
      <c r="A737" s="1393"/>
      <c r="B737" s="694"/>
      <c r="C737" s="695"/>
      <c r="D737" s="695"/>
      <c r="E737" s="695"/>
      <c r="F737" s="695"/>
      <c r="G737" s="946"/>
      <c r="I737" s="672"/>
      <c r="J737" s="841"/>
      <c r="K737" s="842"/>
      <c r="L737" s="842"/>
      <c r="M737" s="842"/>
      <c r="N737" s="842"/>
      <c r="O737" s="1003"/>
      <c r="Q737" s="672"/>
      <c r="R737" s="841"/>
      <c r="S737" s="842"/>
      <c r="T737" s="842"/>
      <c r="U737" s="842"/>
      <c r="V737" s="842"/>
      <c r="W737" s="1003"/>
      <c r="Y737" s="859"/>
      <c r="Z737" s="735"/>
      <c r="AA737" s="736"/>
      <c r="AB737" s="736"/>
      <c r="AC737" s="736"/>
      <c r="AD737" s="736"/>
      <c r="AE737" s="737"/>
      <c r="AI737" s="1"/>
      <c r="AJ737" s="1"/>
      <c r="AK737" s="1"/>
      <c r="AL737" s="1"/>
    </row>
    <row r="738" spans="1:38" ht="12.75" hidden="1" customHeight="1" x14ac:dyDescent="0.25">
      <c r="A738" s="1393"/>
      <c r="B738" s="121"/>
      <c r="C738" s="264"/>
      <c r="D738" s="738"/>
      <c r="E738" s="739"/>
      <c r="F738" s="121"/>
      <c r="G738" s="130"/>
      <c r="I738" s="672"/>
      <c r="J738" s="88"/>
      <c r="K738" s="89"/>
      <c r="L738" s="654"/>
      <c r="M738" s="655"/>
      <c r="N738" s="88"/>
      <c r="O738" s="112"/>
      <c r="Q738" s="672"/>
      <c r="R738" s="88"/>
      <c r="S738" s="89"/>
      <c r="T738" s="654"/>
      <c r="U738" s="655"/>
      <c r="V738" s="88"/>
      <c r="W738" s="112"/>
      <c r="Y738" s="859"/>
      <c r="Z738" s="88"/>
      <c r="AA738" s="89"/>
      <c r="AB738" s="764"/>
      <c r="AC738" s="765"/>
      <c r="AD738" s="87"/>
      <c r="AE738" s="73"/>
      <c r="AI738" s="1"/>
      <c r="AJ738" s="1"/>
      <c r="AK738" s="1"/>
      <c r="AL738" s="1"/>
    </row>
    <row r="739" spans="1:38" ht="12.75" hidden="1" customHeight="1" x14ac:dyDescent="0.25">
      <c r="A739" s="1393"/>
      <c r="B739" s="121"/>
      <c r="C739" s="264"/>
      <c r="D739" s="740"/>
      <c r="E739" s="741"/>
      <c r="F739" s="121"/>
      <c r="G739" s="116"/>
      <c r="I739" s="672"/>
      <c r="J739" s="88"/>
      <c r="K739" s="89"/>
      <c r="L739" s="656"/>
      <c r="M739" s="657"/>
      <c r="N739" s="88"/>
      <c r="O739" s="110"/>
      <c r="Q739" s="672"/>
      <c r="R739" s="88"/>
      <c r="S739" s="89"/>
      <c r="T739" s="656"/>
      <c r="U739" s="657"/>
      <c r="V739" s="88"/>
      <c r="W739" s="110"/>
      <c r="Y739" s="859"/>
      <c r="Z739" s="88"/>
      <c r="AA739" s="89"/>
      <c r="AB739" s="766"/>
      <c r="AC739" s="767"/>
      <c r="AD739" s="87"/>
      <c r="AE739" s="71"/>
      <c r="AI739" s="1"/>
      <c r="AJ739" s="1"/>
      <c r="AK739" s="1"/>
      <c r="AL739" s="1"/>
    </row>
    <row r="740" spans="1:38" ht="12.75" hidden="1" customHeight="1" x14ac:dyDescent="0.25">
      <c r="A740" s="1393"/>
      <c r="B740" s="121"/>
      <c r="C740" s="264"/>
      <c r="D740" s="740"/>
      <c r="E740" s="741"/>
      <c r="F740" s="122"/>
      <c r="G740" s="116"/>
      <c r="I740" s="672"/>
      <c r="J740" s="88"/>
      <c r="K740" s="89"/>
      <c r="L740" s="656"/>
      <c r="M740" s="657"/>
      <c r="N740" s="90"/>
      <c r="O740" s="110"/>
      <c r="Q740" s="672"/>
      <c r="R740" s="88"/>
      <c r="S740" s="89"/>
      <c r="T740" s="656"/>
      <c r="U740" s="657"/>
      <c r="V740" s="90"/>
      <c r="W740" s="110"/>
      <c r="Y740" s="859"/>
      <c r="Z740" s="88"/>
      <c r="AA740" s="89"/>
      <c r="AB740" s="766"/>
      <c r="AC740" s="767"/>
      <c r="AD740" s="7"/>
      <c r="AE740" s="72"/>
      <c r="AI740" s="1"/>
      <c r="AJ740" s="1"/>
      <c r="AK740" s="1"/>
      <c r="AL740" s="1"/>
    </row>
    <row r="741" spans="1:38" ht="12.75" hidden="1" customHeight="1" x14ac:dyDescent="0.25">
      <c r="A741" s="1393"/>
      <c r="B741" s="121"/>
      <c r="C741" s="264"/>
      <c r="D741" s="740"/>
      <c r="E741" s="741"/>
      <c r="F741" s="122"/>
      <c r="G741" s="116"/>
      <c r="I741" s="672"/>
      <c r="J741" s="88"/>
      <c r="K741" s="89"/>
      <c r="L741" s="656"/>
      <c r="M741" s="657"/>
      <c r="N741" s="169"/>
      <c r="O741" s="199"/>
      <c r="Q741" s="672"/>
      <c r="R741" s="88"/>
      <c r="S741" s="89"/>
      <c r="T741" s="656"/>
      <c r="U741" s="657"/>
      <c r="V741" s="122"/>
      <c r="W741" s="116"/>
      <c r="Y741" s="859"/>
      <c r="Z741" s="88"/>
      <c r="AA741" s="89"/>
      <c r="AB741" s="766"/>
      <c r="AC741" s="767"/>
      <c r="AD741" s="90"/>
      <c r="AE741" s="72"/>
      <c r="AI741" s="1"/>
      <c r="AJ741" s="1"/>
      <c r="AK741" s="1"/>
      <c r="AL741" s="1"/>
    </row>
    <row r="742" spans="1:38" ht="12.75" hidden="1" customHeight="1" x14ac:dyDescent="0.25">
      <c r="A742" s="1393"/>
      <c r="B742" s="121"/>
      <c r="C742" s="264"/>
      <c r="D742" s="742"/>
      <c r="E742" s="743"/>
      <c r="F742" s="121"/>
      <c r="G742" s="120"/>
      <c r="I742" s="672"/>
      <c r="J742" s="88"/>
      <c r="K742" s="89"/>
      <c r="L742" s="658"/>
      <c r="M742" s="659"/>
      <c r="N742" s="170"/>
      <c r="O742" s="140"/>
      <c r="Q742" s="672"/>
      <c r="R742" s="88"/>
      <c r="S742" s="89"/>
      <c r="T742" s="658"/>
      <c r="U742" s="659"/>
      <c r="V742" s="121"/>
      <c r="W742" s="120"/>
      <c r="Y742" s="859"/>
      <c r="Z742" s="88"/>
      <c r="AA742" s="89"/>
      <c r="AB742" s="768"/>
      <c r="AC742" s="769"/>
      <c r="AD742" s="836"/>
      <c r="AE742" s="837"/>
      <c r="AI742" s="1"/>
      <c r="AJ742" s="1"/>
      <c r="AK742" s="1"/>
      <c r="AL742" s="1"/>
    </row>
    <row r="743" spans="1:38" ht="134.25" hidden="1" customHeight="1" x14ac:dyDescent="0.25">
      <c r="A743" s="1393"/>
      <c r="B743" s="1159"/>
      <c r="C743" s="1160"/>
      <c r="D743" s="1160"/>
      <c r="E743" s="1160"/>
      <c r="F743" s="1160"/>
      <c r="G743" s="1377"/>
      <c r="I743" s="672"/>
      <c r="J743" s="817"/>
      <c r="K743" s="818"/>
      <c r="L743" s="818"/>
      <c r="M743" s="818"/>
      <c r="N743" s="818"/>
      <c r="O743" s="911"/>
      <c r="Q743" s="672"/>
      <c r="R743" s="817"/>
      <c r="S743" s="818"/>
      <c r="T743" s="818"/>
      <c r="U743" s="818"/>
      <c r="V743" s="818"/>
      <c r="W743" s="911"/>
      <c r="Y743" s="859"/>
      <c r="Z743" s="730"/>
      <c r="AA743" s="681"/>
      <c r="AB743" s="681"/>
      <c r="AC743" s="681"/>
      <c r="AD743" s="681"/>
      <c r="AE743" s="682"/>
      <c r="AI743" s="1"/>
      <c r="AJ743" s="1"/>
      <c r="AK743" s="1"/>
      <c r="AL743" s="1"/>
    </row>
    <row r="744" spans="1:38" ht="23.65" hidden="1" customHeight="1" thickBot="1" x14ac:dyDescent="0.3">
      <c r="A744" s="1394"/>
      <c r="B744" s="1378"/>
      <c r="C744" s="1379"/>
      <c r="D744" s="1379"/>
      <c r="E744" s="1379"/>
      <c r="F744" s="1379"/>
      <c r="G744" s="1380"/>
      <c r="I744" s="673"/>
      <c r="J744" s="912"/>
      <c r="K744" s="913"/>
      <c r="L744" s="913"/>
      <c r="M744" s="913"/>
      <c r="N744" s="913"/>
      <c r="O744" s="914"/>
      <c r="Q744" s="673"/>
      <c r="R744" s="912"/>
      <c r="S744" s="913"/>
      <c r="T744" s="913"/>
      <c r="U744" s="913"/>
      <c r="V744" s="913"/>
      <c r="W744" s="914"/>
      <c r="Y744" s="860"/>
      <c r="Z744" s="827"/>
      <c r="AA744" s="684"/>
      <c r="AB744" s="684"/>
      <c r="AC744" s="684"/>
      <c r="AD744" s="684"/>
      <c r="AE744" s="685"/>
      <c r="AI744" s="1"/>
      <c r="AJ744" s="1"/>
      <c r="AK744" s="1"/>
      <c r="AL744" s="1"/>
    </row>
    <row r="745" spans="1:38" ht="17.25" thickTop="1" thickBot="1" x14ac:dyDescent="0.3"/>
    <row r="746" spans="1:38" ht="23.65" customHeight="1" thickTop="1" x14ac:dyDescent="0.25">
      <c r="A746" s="1396" t="s">
        <v>1854</v>
      </c>
      <c r="B746" s="1374" t="s">
        <v>0</v>
      </c>
      <c r="C746" s="1375"/>
      <c r="D746" s="1374" t="s">
        <v>1</v>
      </c>
      <c r="E746" s="1375"/>
      <c r="F746" s="1374" t="s">
        <v>1</v>
      </c>
      <c r="G746" s="1376"/>
      <c r="I746" s="784" t="s">
        <v>1980</v>
      </c>
      <c r="J746" s="686" t="s">
        <v>41</v>
      </c>
      <c r="K746" s="687"/>
      <c r="L746" s="686" t="s">
        <v>1497</v>
      </c>
      <c r="M746" s="687"/>
      <c r="N746" s="686" t="s">
        <v>1</v>
      </c>
      <c r="O746" s="877"/>
      <c r="Q746" s="861" t="s">
        <v>1011</v>
      </c>
      <c r="R746" s="644" t="s">
        <v>0</v>
      </c>
      <c r="S746" s="645"/>
      <c r="T746" s="815" t="s">
        <v>1</v>
      </c>
      <c r="U746" s="816"/>
      <c r="V746" s="816" t="s">
        <v>1012</v>
      </c>
      <c r="W746" s="826"/>
      <c r="Y746" s="755" t="s">
        <v>1892</v>
      </c>
      <c r="Z746" s="1007" t="s">
        <v>0</v>
      </c>
      <c r="AA746" s="1319"/>
      <c r="AB746" s="1007" t="s">
        <v>1</v>
      </c>
      <c r="AC746" s="1008"/>
      <c r="AD746" s="746" t="s">
        <v>1</v>
      </c>
      <c r="AE746" s="747"/>
      <c r="AI746" s="1"/>
      <c r="AJ746" s="1"/>
      <c r="AK746" s="1"/>
      <c r="AL746" s="1"/>
    </row>
    <row r="747" spans="1:38" ht="20.25" customHeight="1" x14ac:dyDescent="0.25">
      <c r="A747" s="1397"/>
      <c r="B747" s="674" t="s">
        <v>174</v>
      </c>
      <c r="C747" s="675"/>
      <c r="D747" s="676">
        <v>73000</v>
      </c>
      <c r="E747" s="677"/>
      <c r="F747" s="676">
        <f>D747*(1-'SZORZÓ+FELTÉTELEK'!$A$1)</f>
        <v>73000</v>
      </c>
      <c r="G747" s="1390"/>
      <c r="I747" s="785"/>
      <c r="J747" s="529" t="s">
        <v>43</v>
      </c>
      <c r="K747" s="530"/>
      <c r="L747" s="770">
        <v>59000</v>
      </c>
      <c r="M747" s="798"/>
      <c r="N747" s="727">
        <f>L747*(1-'SZORZÓ+FELTÉTELEK'!$A$1)</f>
        <v>59000</v>
      </c>
      <c r="O747" s="629"/>
      <c r="Q747" s="862"/>
      <c r="R747" s="529" t="s">
        <v>144</v>
      </c>
      <c r="S747" s="530"/>
      <c r="T747" s="727">
        <v>49000</v>
      </c>
      <c r="U747" s="630"/>
      <c r="V747" s="744">
        <f>T747*(1-'SZORZÓ+FELTÉTELEK'!$A$1)</f>
        <v>49000</v>
      </c>
      <c r="W747" s="745"/>
      <c r="Y747" s="756"/>
      <c r="Z747" s="529" t="s">
        <v>144</v>
      </c>
      <c r="AA747" s="530"/>
      <c r="AB747" s="727">
        <v>105000</v>
      </c>
      <c r="AC747" s="630"/>
      <c r="AD747" s="727">
        <f>AB747*(1-'SZORZÓ+FELTÉTELEK'!$A$1)</f>
        <v>105000</v>
      </c>
      <c r="AE747" s="629"/>
      <c r="AI747" s="1"/>
      <c r="AJ747" s="1"/>
      <c r="AK747" s="1"/>
      <c r="AL747" s="1"/>
    </row>
    <row r="748" spans="1:38" ht="20.25" customHeight="1" x14ac:dyDescent="0.25">
      <c r="A748" s="1397"/>
      <c r="B748" s="688" t="s">
        <v>1923</v>
      </c>
      <c r="C748" s="689"/>
      <c r="D748" s="689"/>
      <c r="E748" s="689"/>
      <c r="F748" s="689"/>
      <c r="G748" s="690"/>
      <c r="I748" s="785"/>
      <c r="J748" s="529" t="s">
        <v>2066</v>
      </c>
      <c r="K748" s="530"/>
      <c r="L748" s="770">
        <v>66000</v>
      </c>
      <c r="M748" s="798"/>
      <c r="N748" s="727">
        <f>L748*(1-'SZORZÓ+FELTÉTELEK'!$A$1)</f>
        <v>66000</v>
      </c>
      <c r="O748" s="629"/>
      <c r="Q748" s="862"/>
      <c r="R748" s="799"/>
      <c r="S748" s="781"/>
      <c r="T748" s="781"/>
      <c r="U748" s="781"/>
      <c r="V748" s="781"/>
      <c r="W748" s="800"/>
      <c r="Y748" s="756"/>
      <c r="Z748" s="708"/>
      <c r="AA748" s="839"/>
      <c r="AB748" s="839"/>
      <c r="AC748" s="839"/>
      <c r="AD748" s="839"/>
      <c r="AE748" s="997"/>
      <c r="AI748" s="1"/>
      <c r="AJ748" s="1"/>
      <c r="AK748" s="1"/>
      <c r="AL748" s="1"/>
    </row>
    <row r="749" spans="1:38" ht="28.5" customHeight="1" x14ac:dyDescent="0.25">
      <c r="A749" s="1397"/>
      <c r="B749" s="691"/>
      <c r="C749" s="692"/>
      <c r="D749" s="692"/>
      <c r="E749" s="692"/>
      <c r="F749" s="692"/>
      <c r="G749" s="693"/>
      <c r="I749" s="785"/>
      <c r="J749" s="529" t="s">
        <v>2067</v>
      </c>
      <c r="K749" s="530"/>
      <c r="L749" s="770">
        <v>73000</v>
      </c>
      <c r="M749" s="798"/>
      <c r="N749" s="727">
        <f>L749*(1-'SZORZÓ+FELTÉTELEK'!$A$1)</f>
        <v>73000</v>
      </c>
      <c r="O749" s="629"/>
      <c r="Q749" s="862"/>
      <c r="R749" s="801"/>
      <c r="S749" s="802"/>
      <c r="T749" s="802"/>
      <c r="U749" s="802"/>
      <c r="V749" s="802"/>
      <c r="W749" s="803"/>
      <c r="Y749" s="756"/>
      <c r="Z749" s="998"/>
      <c r="AA749" s="999"/>
      <c r="AB749" s="999"/>
      <c r="AC749" s="999"/>
      <c r="AD749" s="999"/>
      <c r="AE749" s="1000"/>
      <c r="AI749" s="1"/>
      <c r="AJ749" s="1"/>
      <c r="AK749" s="1"/>
      <c r="AL749" s="1"/>
    </row>
    <row r="750" spans="1:38" ht="12.75" customHeight="1" x14ac:dyDescent="0.25">
      <c r="A750" s="1397"/>
      <c r="B750" s="694"/>
      <c r="C750" s="695"/>
      <c r="D750" s="695"/>
      <c r="E750" s="695"/>
      <c r="F750" s="695"/>
      <c r="G750" s="696"/>
      <c r="I750" s="785"/>
      <c r="J750" s="1387"/>
      <c r="K750" s="1388"/>
      <c r="L750" s="1388"/>
      <c r="M750" s="1388"/>
      <c r="N750" s="1388"/>
      <c r="O750" s="1389"/>
      <c r="Q750" s="862"/>
      <c r="R750" s="735"/>
      <c r="S750" s="736"/>
      <c r="T750" s="736"/>
      <c r="U750" s="736"/>
      <c r="V750" s="736"/>
      <c r="W750" s="737"/>
      <c r="Y750" s="756"/>
      <c r="Z750" s="998"/>
      <c r="AA750" s="999"/>
      <c r="AB750" s="999"/>
      <c r="AC750" s="999"/>
      <c r="AD750" s="999"/>
      <c r="AE750" s="1000"/>
      <c r="AI750" s="1"/>
      <c r="AJ750" s="1"/>
      <c r="AK750" s="1"/>
      <c r="AL750" s="1"/>
    </row>
    <row r="751" spans="1:38" ht="12.75" customHeight="1" x14ac:dyDescent="0.25">
      <c r="A751" s="1397"/>
      <c r="B751" s="121" t="s">
        <v>2</v>
      </c>
      <c r="C751" s="264" t="s">
        <v>1855</v>
      </c>
      <c r="D751" s="738"/>
      <c r="E751" s="739"/>
      <c r="F751" s="121" t="s">
        <v>3</v>
      </c>
      <c r="G751" s="473" t="s">
        <v>1898</v>
      </c>
      <c r="I751" s="785"/>
      <c r="J751" s="491" t="s">
        <v>2</v>
      </c>
      <c r="K751" s="492" t="s">
        <v>2069</v>
      </c>
      <c r="L751" s="1400"/>
      <c r="M751" s="1401"/>
      <c r="N751" s="493" t="s">
        <v>3</v>
      </c>
      <c r="O751" s="496" t="s">
        <v>100</v>
      </c>
      <c r="Q751" s="862"/>
      <c r="R751" s="88" t="s">
        <v>2</v>
      </c>
      <c r="S751" s="89" t="s">
        <v>181</v>
      </c>
      <c r="T751" s="654"/>
      <c r="U751" s="655"/>
      <c r="V751" s="88" t="s">
        <v>3</v>
      </c>
      <c r="W751" s="73" t="s">
        <v>100</v>
      </c>
      <c r="Y751" s="756"/>
      <c r="Z751" s="26" t="s">
        <v>2</v>
      </c>
      <c r="AA751" s="89" t="s">
        <v>1893</v>
      </c>
      <c r="AB751" s="708"/>
      <c r="AC751" s="949"/>
      <c r="AD751" s="88" t="s">
        <v>3</v>
      </c>
      <c r="AE751" s="190" t="s">
        <v>100</v>
      </c>
      <c r="AI751" s="1"/>
      <c r="AJ751" s="1"/>
      <c r="AK751" s="1"/>
      <c r="AL751" s="1"/>
    </row>
    <row r="752" spans="1:38" ht="12.75" customHeight="1" x14ac:dyDescent="0.25">
      <c r="A752" s="1397"/>
      <c r="B752" s="121" t="s">
        <v>5</v>
      </c>
      <c r="C752" s="264" t="s">
        <v>171</v>
      </c>
      <c r="D752" s="740"/>
      <c r="E752" s="741"/>
      <c r="F752" s="121" t="s">
        <v>6</v>
      </c>
      <c r="G752" s="474" t="s">
        <v>141</v>
      </c>
      <c r="I752" s="785"/>
      <c r="J752" s="494" t="s">
        <v>5</v>
      </c>
      <c r="K752" s="89" t="s">
        <v>54</v>
      </c>
      <c r="L752" s="656"/>
      <c r="M752" s="657"/>
      <c r="N752" s="88" t="s">
        <v>6</v>
      </c>
      <c r="O752" s="117" t="s">
        <v>1030</v>
      </c>
      <c r="Q752" s="862"/>
      <c r="R752" s="88" t="s">
        <v>5</v>
      </c>
      <c r="S752" s="89" t="s">
        <v>1013</v>
      </c>
      <c r="T752" s="656"/>
      <c r="U752" s="657"/>
      <c r="V752" s="88" t="s">
        <v>6</v>
      </c>
      <c r="W752" s="72" t="s">
        <v>202</v>
      </c>
      <c r="Y752" s="756"/>
      <c r="Z752" s="26" t="s">
        <v>5</v>
      </c>
      <c r="AA752" s="89" t="s">
        <v>1894</v>
      </c>
      <c r="AB752" s="711"/>
      <c r="AC752" s="950"/>
      <c r="AD752" s="88" t="s">
        <v>6</v>
      </c>
      <c r="AE752" s="438" t="s">
        <v>141</v>
      </c>
      <c r="AI752" s="1"/>
      <c r="AJ752" s="1"/>
      <c r="AK752" s="1"/>
      <c r="AL752" s="1"/>
    </row>
    <row r="753" spans="1:38" ht="12.75" customHeight="1" x14ac:dyDescent="0.25">
      <c r="A753" s="1397"/>
      <c r="B753" s="121" t="s">
        <v>7</v>
      </c>
      <c r="C753" s="264" t="s">
        <v>13</v>
      </c>
      <c r="D753" s="740"/>
      <c r="E753" s="741"/>
      <c r="F753" s="122" t="s">
        <v>8</v>
      </c>
      <c r="G753" s="474" t="s">
        <v>14</v>
      </c>
      <c r="I753" s="785"/>
      <c r="J753" s="494" t="s">
        <v>7</v>
      </c>
      <c r="K753" s="89" t="s">
        <v>183</v>
      </c>
      <c r="L753" s="656"/>
      <c r="M753" s="657"/>
      <c r="N753" s="88" t="s">
        <v>8</v>
      </c>
      <c r="O753" s="117" t="s">
        <v>14</v>
      </c>
      <c r="Q753" s="862"/>
      <c r="R753" s="88" t="s">
        <v>7</v>
      </c>
      <c r="S753" s="89" t="s">
        <v>172</v>
      </c>
      <c r="T753" s="656"/>
      <c r="U753" s="657"/>
      <c r="V753" s="90" t="s">
        <v>8</v>
      </c>
      <c r="W753" s="72" t="s">
        <v>14</v>
      </c>
      <c r="Y753" s="756"/>
      <c r="Z753" s="26" t="s">
        <v>7</v>
      </c>
      <c r="AA753" s="89" t="s">
        <v>13</v>
      </c>
      <c r="AB753" s="711"/>
      <c r="AC753" s="950"/>
      <c r="AD753" s="90" t="s">
        <v>8</v>
      </c>
      <c r="AE753" s="192" t="s">
        <v>1398</v>
      </c>
      <c r="AI753" s="1"/>
      <c r="AJ753" s="1"/>
      <c r="AK753" s="1"/>
      <c r="AL753" s="1"/>
    </row>
    <row r="754" spans="1:38" ht="12.75" customHeight="1" x14ac:dyDescent="0.25">
      <c r="A754" s="1397"/>
      <c r="B754" s="121" t="s">
        <v>9</v>
      </c>
      <c r="C754" s="264" t="s">
        <v>15</v>
      </c>
      <c r="D754" s="740"/>
      <c r="E754" s="741"/>
      <c r="F754" s="122" t="s">
        <v>10</v>
      </c>
      <c r="G754" s="474" t="s">
        <v>32</v>
      </c>
      <c r="I754" s="785"/>
      <c r="J754" s="494" t="s">
        <v>9</v>
      </c>
      <c r="K754" s="89" t="s">
        <v>16</v>
      </c>
      <c r="L754" s="656"/>
      <c r="M754" s="657"/>
      <c r="N754" s="198" t="s">
        <v>10</v>
      </c>
      <c r="O754" s="350" t="s">
        <v>32</v>
      </c>
      <c r="Q754" s="862"/>
      <c r="R754" s="88" t="s">
        <v>9</v>
      </c>
      <c r="S754" s="89" t="s">
        <v>91</v>
      </c>
      <c r="T754" s="656"/>
      <c r="U754" s="657"/>
      <c r="V754" s="90" t="s">
        <v>10</v>
      </c>
      <c r="W754" s="72" t="s">
        <v>32</v>
      </c>
      <c r="Y754" s="756"/>
      <c r="Z754" s="26" t="s">
        <v>9</v>
      </c>
      <c r="AA754" s="89" t="s">
        <v>92</v>
      </c>
      <c r="AB754" s="711"/>
      <c r="AC754" s="950"/>
      <c r="AD754" s="90" t="s">
        <v>10</v>
      </c>
      <c r="AE754" s="190" t="s">
        <v>32</v>
      </c>
      <c r="AI754" s="1"/>
      <c r="AJ754" s="1"/>
      <c r="AK754" s="1"/>
      <c r="AL754" s="1"/>
    </row>
    <row r="755" spans="1:38" ht="12.75" customHeight="1" x14ac:dyDescent="0.25">
      <c r="A755" s="1397"/>
      <c r="B755" s="121" t="s">
        <v>11</v>
      </c>
      <c r="C755" s="264" t="s">
        <v>12</v>
      </c>
      <c r="D755" s="742"/>
      <c r="E755" s="743"/>
      <c r="F755" s="1409"/>
      <c r="G755" s="1410"/>
      <c r="I755" s="785"/>
      <c r="J755" s="494" t="s">
        <v>11</v>
      </c>
      <c r="K755" s="176" t="s">
        <v>12</v>
      </c>
      <c r="L755" s="658"/>
      <c r="M755" s="659"/>
      <c r="N755" s="495" t="s">
        <v>759</v>
      </c>
      <c r="O755" s="497" t="s">
        <v>792</v>
      </c>
      <c r="Q755" s="862"/>
      <c r="R755" s="88" t="s">
        <v>11</v>
      </c>
      <c r="S755" s="89" t="s">
        <v>64</v>
      </c>
      <c r="T755" s="658"/>
      <c r="U755" s="659"/>
      <c r="V755" s="836"/>
      <c r="W755" s="837"/>
      <c r="Y755" s="756"/>
      <c r="Z755" s="26" t="s">
        <v>11</v>
      </c>
      <c r="AA755" s="89" t="s">
        <v>55</v>
      </c>
      <c r="AB755" s="714"/>
      <c r="AC755" s="951"/>
      <c r="AD755" s="88"/>
      <c r="AE755" s="190"/>
      <c r="AI755" s="1"/>
      <c r="AJ755" s="1"/>
      <c r="AK755" s="1"/>
      <c r="AL755" s="1"/>
    </row>
    <row r="756" spans="1:38" ht="134.25" customHeight="1" x14ac:dyDescent="0.25">
      <c r="A756" s="1397"/>
      <c r="B756" s="1159" t="s">
        <v>1856</v>
      </c>
      <c r="C756" s="1160"/>
      <c r="D756" s="1160"/>
      <c r="E756" s="1160"/>
      <c r="F756" s="1160"/>
      <c r="G756" s="1411"/>
      <c r="I756" s="785"/>
      <c r="J756" s="730" t="s">
        <v>2068</v>
      </c>
      <c r="K756" s="681"/>
      <c r="L756" s="681"/>
      <c r="M756" s="681"/>
      <c r="N756" s="681"/>
      <c r="O756" s="894"/>
      <c r="Q756" s="862"/>
      <c r="R756" s="730" t="s">
        <v>1687</v>
      </c>
      <c r="S756" s="871"/>
      <c r="T756" s="871"/>
      <c r="U756" s="871"/>
      <c r="V756" s="871"/>
      <c r="W756" s="1045"/>
      <c r="Y756" s="756"/>
      <c r="Z756" s="730" t="s">
        <v>1895</v>
      </c>
      <c r="AA756" s="681"/>
      <c r="AB756" s="681"/>
      <c r="AC756" s="681"/>
      <c r="AD756" s="681"/>
      <c r="AE756" s="731"/>
      <c r="AI756" s="1"/>
      <c r="AJ756" s="1"/>
      <c r="AK756" s="1"/>
      <c r="AL756" s="1"/>
    </row>
    <row r="757" spans="1:38" ht="23.65" customHeight="1" thickBot="1" x14ac:dyDescent="0.3">
      <c r="A757" s="1398"/>
      <c r="B757" s="1412"/>
      <c r="C757" s="1413"/>
      <c r="D757" s="1413"/>
      <c r="E757" s="1413"/>
      <c r="F757" s="1413"/>
      <c r="G757" s="1414"/>
      <c r="I757" s="786"/>
      <c r="J757" s="985"/>
      <c r="K757" s="897"/>
      <c r="L757" s="897"/>
      <c r="M757" s="897"/>
      <c r="N757" s="897"/>
      <c r="O757" s="898"/>
      <c r="Q757" s="1125"/>
      <c r="R757" s="1395"/>
      <c r="S757" s="1048"/>
      <c r="T757" s="1048"/>
      <c r="U757" s="1048"/>
      <c r="V757" s="1048"/>
      <c r="W757" s="1049"/>
      <c r="Y757" s="371"/>
      <c r="Z757" s="732"/>
      <c r="AA757" s="733"/>
      <c r="AB757" s="733"/>
      <c r="AC757" s="733"/>
      <c r="AD757" s="733"/>
      <c r="AE757" s="734"/>
      <c r="AI757" s="1"/>
      <c r="AJ757" s="1"/>
      <c r="AK757" s="1"/>
      <c r="AL757" s="1"/>
    </row>
    <row r="758" spans="1:38" ht="16.5" thickBot="1" x14ac:dyDescent="0.3">
      <c r="Y758" s="1" t="s">
        <v>1077</v>
      </c>
    </row>
    <row r="759" spans="1:38" ht="23.65" customHeight="1" thickTop="1" x14ac:dyDescent="0.25">
      <c r="A759" s="1029" t="s">
        <v>615</v>
      </c>
      <c r="B759" s="721" t="s">
        <v>0</v>
      </c>
      <c r="C759" s="722"/>
      <c r="D759" s="721" t="s">
        <v>1</v>
      </c>
      <c r="E759" s="1112"/>
      <c r="F759" s="687" t="s">
        <v>1</v>
      </c>
      <c r="G759" s="876"/>
      <c r="I759" s="858" t="s">
        <v>186</v>
      </c>
      <c r="J759" s="815" t="s">
        <v>0</v>
      </c>
      <c r="K759" s="816"/>
      <c r="L759" s="815" t="s">
        <v>1</v>
      </c>
      <c r="M759" s="816"/>
      <c r="N759" s="917" t="s">
        <v>1</v>
      </c>
      <c r="O759" s="900"/>
      <c r="Q759" s="858" t="s">
        <v>816</v>
      </c>
      <c r="R759" s="815" t="s">
        <v>0</v>
      </c>
      <c r="S759" s="816"/>
      <c r="T759" s="815" t="s">
        <v>1</v>
      </c>
      <c r="U759" s="816"/>
      <c r="V759" s="917" t="s">
        <v>1</v>
      </c>
      <c r="W759" s="900"/>
      <c r="Y759" s="858" t="s">
        <v>1648</v>
      </c>
      <c r="Z759" s="974" t="s">
        <v>0</v>
      </c>
      <c r="AA759" s="975"/>
      <c r="AB759" s="974" t="s">
        <v>1</v>
      </c>
      <c r="AC759" s="975"/>
      <c r="AD759" s="974" t="s">
        <v>1</v>
      </c>
      <c r="AE759" s="1391"/>
      <c r="AI759" s="1"/>
      <c r="AJ759" s="1"/>
      <c r="AK759" s="1"/>
      <c r="AL759" s="1"/>
    </row>
    <row r="760" spans="1:38" ht="20.25" customHeight="1" x14ac:dyDescent="0.25">
      <c r="A760" s="1030"/>
      <c r="B760" s="529" t="s">
        <v>191</v>
      </c>
      <c r="C760" s="530"/>
      <c r="D760" s="646">
        <v>56000</v>
      </c>
      <c r="E760" s="646"/>
      <c r="F760" s="630">
        <f>D760*(1-'SZORZÓ+FELTÉTELEK'!$A$1)</f>
        <v>56000</v>
      </c>
      <c r="G760" s="844"/>
      <c r="I760" s="859"/>
      <c r="J760" s="529" t="s">
        <v>174</v>
      </c>
      <c r="K760" s="530"/>
      <c r="L760" s="770">
        <v>74000</v>
      </c>
      <c r="M760" s="771"/>
      <c r="N760" s="744">
        <f>L760*(1-'SZORZÓ+FELTÉTELEK'!$A$1)</f>
        <v>74000</v>
      </c>
      <c r="O760" s="745"/>
      <c r="Q760" s="859"/>
      <c r="R760" s="799" t="s">
        <v>67</v>
      </c>
      <c r="S760" s="781"/>
      <c r="T760" s="727">
        <v>101000</v>
      </c>
      <c r="U760" s="630"/>
      <c r="V760" s="748">
        <f>T760*(1-'SZORZÓ+FELTÉTELEK'!$A$1)</f>
        <v>101000</v>
      </c>
      <c r="W760" s="851"/>
      <c r="Y760" s="859"/>
      <c r="Z760" s="529" t="s">
        <v>43</v>
      </c>
      <c r="AA760" s="530"/>
      <c r="AB760" s="770">
        <v>49000</v>
      </c>
      <c r="AC760" s="771"/>
      <c r="AD760" s="744">
        <f>AB760*(1-'SZORZÓ+FELTÉTELEK'!$A$1)</f>
        <v>49000</v>
      </c>
      <c r="AE760" s="745"/>
      <c r="AI760" s="1"/>
      <c r="AJ760" s="1"/>
      <c r="AK760" s="1"/>
      <c r="AL760" s="1"/>
    </row>
    <row r="761" spans="1:38" ht="20.25" customHeight="1" x14ac:dyDescent="0.25">
      <c r="A761" s="1030"/>
      <c r="B761" s="708" t="s">
        <v>213</v>
      </c>
      <c r="C761" s="709"/>
      <c r="D761" s="709"/>
      <c r="E761" s="709"/>
      <c r="F761" s="709"/>
      <c r="G761" s="710"/>
      <c r="I761" s="859"/>
      <c r="J761" s="529" t="s">
        <v>67</v>
      </c>
      <c r="K761" s="530"/>
      <c r="L761" s="770">
        <v>94000</v>
      </c>
      <c r="M761" s="771"/>
      <c r="N761" s="744">
        <f>L761*(1-'SZORZÓ+FELTÉTELEK'!$A$1)</f>
        <v>94000</v>
      </c>
      <c r="O761" s="745"/>
      <c r="Q761" s="859"/>
      <c r="R761" s="799"/>
      <c r="S761" s="781"/>
      <c r="T761" s="781"/>
      <c r="U761" s="781"/>
      <c r="V761" s="781"/>
      <c r="W761" s="800"/>
      <c r="Y761" s="859"/>
      <c r="Z761" s="529" t="s">
        <v>44</v>
      </c>
      <c r="AA761" s="530"/>
      <c r="AB761" s="770">
        <v>49000</v>
      </c>
      <c r="AC761" s="771"/>
      <c r="AD761" s="744">
        <f>AB761*(1-'SZORZÓ+FELTÉTELEK'!$A$1)</f>
        <v>49000</v>
      </c>
      <c r="AE761" s="745"/>
      <c r="AI761" s="1"/>
      <c r="AJ761" s="1"/>
      <c r="AK761" s="1"/>
      <c r="AL761" s="1"/>
    </row>
    <row r="762" spans="1:38" ht="20.25" customHeight="1" x14ac:dyDescent="0.25">
      <c r="A762" s="1030"/>
      <c r="B762" s="711"/>
      <c r="C762" s="712"/>
      <c r="D762" s="712"/>
      <c r="E762" s="712"/>
      <c r="F762" s="712"/>
      <c r="G762" s="713"/>
      <c r="I762" s="859"/>
      <c r="J762" s="529"/>
      <c r="K762" s="530"/>
      <c r="L762" s="770"/>
      <c r="M762" s="771"/>
      <c r="N762" s="744"/>
      <c r="O762" s="745"/>
      <c r="Q762" s="859"/>
      <c r="R762" s="801"/>
      <c r="S762" s="802"/>
      <c r="T762" s="802"/>
      <c r="U762" s="802"/>
      <c r="V762" s="802"/>
      <c r="W762" s="803"/>
      <c r="Y762" s="859"/>
      <c r="Z762" s="529" t="s">
        <v>1388</v>
      </c>
      <c r="AA762" s="530"/>
      <c r="AB762" s="770">
        <v>55000</v>
      </c>
      <c r="AC762" s="771"/>
      <c r="AD762" s="744">
        <f>AB762*(1-'SZORZÓ+FELTÉTELEK'!$A$1)</f>
        <v>55000</v>
      </c>
      <c r="AE762" s="745"/>
      <c r="AI762" s="1"/>
      <c r="AJ762" s="1"/>
      <c r="AK762" s="1"/>
      <c r="AL762" s="1"/>
    </row>
    <row r="763" spans="1:38" ht="20.25" customHeight="1" x14ac:dyDescent="0.25">
      <c r="A763" s="1030"/>
      <c r="B763" s="714"/>
      <c r="C763" s="715"/>
      <c r="D763" s="715"/>
      <c r="E763" s="715"/>
      <c r="F763" s="715"/>
      <c r="G763" s="716"/>
      <c r="I763" s="859"/>
      <c r="J763" s="735"/>
      <c r="K763" s="736"/>
      <c r="L763" s="736"/>
      <c r="M763" s="736"/>
      <c r="N763" s="736"/>
      <c r="O763" s="737"/>
      <c r="Q763" s="859"/>
      <c r="R763" s="735"/>
      <c r="S763" s="736"/>
      <c r="T763" s="736"/>
      <c r="U763" s="736"/>
      <c r="V763" s="736"/>
      <c r="W763" s="737"/>
      <c r="Y763" s="859"/>
      <c r="Z763" s="529" t="s">
        <v>1389</v>
      </c>
      <c r="AA763" s="530"/>
      <c r="AB763" s="770">
        <v>57000</v>
      </c>
      <c r="AC763" s="771"/>
      <c r="AD763" s="744">
        <f>AB763*(1-'SZORZÓ+FELTÉTELEK'!$A$1)</f>
        <v>57000</v>
      </c>
      <c r="AE763" s="745"/>
      <c r="AI763" s="1"/>
      <c r="AJ763" s="1"/>
      <c r="AK763" s="1"/>
      <c r="AL763" s="1"/>
    </row>
    <row r="764" spans="1:38" ht="12.75" customHeight="1" x14ac:dyDescent="0.25">
      <c r="A764" s="1030"/>
      <c r="B764" s="88" t="s">
        <v>2</v>
      </c>
      <c r="C764" s="89" t="s">
        <v>189</v>
      </c>
      <c r="D764" s="654"/>
      <c r="E764" s="655"/>
      <c r="F764" s="88" t="s">
        <v>3</v>
      </c>
      <c r="G764" s="119" t="s">
        <v>100</v>
      </c>
      <c r="I764" s="859"/>
      <c r="J764" s="88" t="s">
        <v>2</v>
      </c>
      <c r="K764" s="89" t="s">
        <v>162</v>
      </c>
      <c r="L764" s="654"/>
      <c r="M764" s="655"/>
      <c r="N764" s="88" t="s">
        <v>3</v>
      </c>
      <c r="O764" s="73" t="s">
        <v>100</v>
      </c>
      <c r="Q764" s="859"/>
      <c r="R764" s="88" t="s">
        <v>2</v>
      </c>
      <c r="S764" s="89" t="s">
        <v>162</v>
      </c>
      <c r="T764" s="654"/>
      <c r="U764" s="655"/>
      <c r="V764" s="88" t="s">
        <v>3</v>
      </c>
      <c r="W764" s="73" t="s">
        <v>100</v>
      </c>
      <c r="Y764" s="859"/>
      <c r="Z764" s="88" t="s">
        <v>2</v>
      </c>
      <c r="AA764" s="89" t="s">
        <v>189</v>
      </c>
      <c r="AB764" s="654"/>
      <c r="AC764" s="655"/>
      <c r="AD764" s="88" t="s">
        <v>3</v>
      </c>
      <c r="AE764" s="73" t="s">
        <v>100</v>
      </c>
      <c r="AI764" s="1"/>
      <c r="AJ764" s="1"/>
      <c r="AK764" s="1"/>
      <c r="AL764" s="1"/>
    </row>
    <row r="765" spans="1:38" ht="12.75" customHeight="1" x14ac:dyDescent="0.25">
      <c r="A765" s="1030"/>
      <c r="B765" s="88" t="s">
        <v>5</v>
      </c>
      <c r="C765" s="89" t="s">
        <v>152</v>
      </c>
      <c r="D765" s="656"/>
      <c r="E765" s="657"/>
      <c r="F765" s="88" t="s">
        <v>6</v>
      </c>
      <c r="G765" s="118" t="s">
        <v>156</v>
      </c>
      <c r="I765" s="859"/>
      <c r="J765" s="88" t="s">
        <v>5</v>
      </c>
      <c r="K765" s="89" t="s">
        <v>54</v>
      </c>
      <c r="L765" s="656"/>
      <c r="M765" s="657"/>
      <c r="N765" s="88" t="s">
        <v>6</v>
      </c>
      <c r="O765" s="71" t="s">
        <v>130</v>
      </c>
      <c r="Q765" s="859"/>
      <c r="R765" s="88" t="s">
        <v>5</v>
      </c>
      <c r="S765" s="89" t="s">
        <v>176</v>
      </c>
      <c r="T765" s="656"/>
      <c r="U765" s="657"/>
      <c r="V765" s="88" t="s">
        <v>6</v>
      </c>
      <c r="W765" s="71" t="s">
        <v>130</v>
      </c>
      <c r="Y765" s="859"/>
      <c r="Z765" s="88" t="s">
        <v>5</v>
      </c>
      <c r="AA765" s="89" t="s">
        <v>152</v>
      </c>
      <c r="AB765" s="656"/>
      <c r="AC765" s="657"/>
      <c r="AD765" s="88" t="s">
        <v>6</v>
      </c>
      <c r="AE765" s="72" t="s">
        <v>1031</v>
      </c>
      <c r="AI765" s="1"/>
      <c r="AJ765" s="1"/>
      <c r="AK765" s="1"/>
      <c r="AL765" s="1"/>
    </row>
    <row r="766" spans="1:38" ht="12.75" customHeight="1" x14ac:dyDescent="0.25">
      <c r="A766" s="1030"/>
      <c r="B766" s="88" t="s">
        <v>7</v>
      </c>
      <c r="C766" s="89" t="s">
        <v>133</v>
      </c>
      <c r="D766" s="656"/>
      <c r="E766" s="657"/>
      <c r="F766" s="90" t="s">
        <v>8</v>
      </c>
      <c r="G766" s="117" t="s">
        <v>14</v>
      </c>
      <c r="I766" s="859"/>
      <c r="J766" s="88" t="s">
        <v>7</v>
      </c>
      <c r="K766" s="89" t="s">
        <v>69</v>
      </c>
      <c r="L766" s="656"/>
      <c r="M766" s="657"/>
      <c r="N766" s="90" t="s">
        <v>8</v>
      </c>
      <c r="O766" s="72" t="s">
        <v>14</v>
      </c>
      <c r="Q766" s="859"/>
      <c r="R766" s="88" t="s">
        <v>7</v>
      </c>
      <c r="S766" s="89" t="s">
        <v>13</v>
      </c>
      <c r="T766" s="656"/>
      <c r="U766" s="657"/>
      <c r="V766" s="90" t="s">
        <v>8</v>
      </c>
      <c r="W766" s="72" t="s">
        <v>14</v>
      </c>
      <c r="Y766" s="859"/>
      <c r="Z766" s="88" t="s">
        <v>7</v>
      </c>
      <c r="AA766" s="89" t="s">
        <v>28</v>
      </c>
      <c r="AB766" s="656"/>
      <c r="AC766" s="657"/>
      <c r="AD766" s="90" t="s">
        <v>8</v>
      </c>
      <c r="AE766" s="72" t="s">
        <v>14</v>
      </c>
      <c r="AI766" s="1"/>
      <c r="AJ766" s="1"/>
      <c r="AK766" s="1"/>
      <c r="AL766" s="1"/>
    </row>
    <row r="767" spans="1:38" ht="12.75" customHeight="1" x14ac:dyDescent="0.25">
      <c r="A767" s="1030"/>
      <c r="B767" s="88" t="s">
        <v>9</v>
      </c>
      <c r="C767" s="89" t="s">
        <v>15</v>
      </c>
      <c r="D767" s="656"/>
      <c r="E767" s="657"/>
      <c r="F767" s="198" t="s">
        <v>10</v>
      </c>
      <c r="G767" s="350" t="s">
        <v>20</v>
      </c>
      <c r="I767" s="859"/>
      <c r="J767" s="88" t="s">
        <v>9</v>
      </c>
      <c r="K767" s="89" t="s">
        <v>15</v>
      </c>
      <c r="L767" s="656"/>
      <c r="M767" s="657"/>
      <c r="N767" s="90" t="s">
        <v>10</v>
      </c>
      <c r="O767" s="72" t="s">
        <v>32</v>
      </c>
      <c r="Q767" s="859"/>
      <c r="R767" s="88" t="s">
        <v>9</v>
      </c>
      <c r="S767" s="89" t="s">
        <v>15</v>
      </c>
      <c r="T767" s="656"/>
      <c r="U767" s="657"/>
      <c r="V767" s="90" t="s">
        <v>10</v>
      </c>
      <c r="W767" s="72" t="s">
        <v>32</v>
      </c>
      <c r="Y767" s="859"/>
      <c r="Z767" s="88" t="s">
        <v>9</v>
      </c>
      <c r="AA767" s="89" t="s">
        <v>131</v>
      </c>
      <c r="AB767" s="656"/>
      <c r="AC767" s="657"/>
      <c r="AD767" s="90" t="s">
        <v>10</v>
      </c>
      <c r="AE767" s="72" t="s">
        <v>32</v>
      </c>
      <c r="AI767" s="1"/>
      <c r="AJ767" s="1"/>
      <c r="AK767" s="1"/>
      <c r="AL767" s="1"/>
    </row>
    <row r="768" spans="1:38" ht="12.75" customHeight="1" x14ac:dyDescent="0.25">
      <c r="A768" s="1030"/>
      <c r="B768" s="88" t="s">
        <v>11</v>
      </c>
      <c r="C768" s="89" t="s">
        <v>15</v>
      </c>
      <c r="D768" s="658"/>
      <c r="E768" s="659"/>
      <c r="F768" s="170" t="s">
        <v>759</v>
      </c>
      <c r="G768" s="351" t="s">
        <v>16</v>
      </c>
      <c r="I768" s="859"/>
      <c r="J768" s="88" t="s">
        <v>11</v>
      </c>
      <c r="K768" s="89" t="s">
        <v>16</v>
      </c>
      <c r="L768" s="658"/>
      <c r="M768" s="659"/>
      <c r="N768" s="1417"/>
      <c r="O768" s="1418"/>
      <c r="Q768" s="859"/>
      <c r="R768" s="88" t="s">
        <v>11</v>
      </c>
      <c r="S768" s="89" t="s">
        <v>16</v>
      </c>
      <c r="T768" s="658"/>
      <c r="U768" s="659"/>
      <c r="V768" s="845"/>
      <c r="W768" s="846"/>
      <c r="Y768" s="859"/>
      <c r="Z768" s="88" t="s">
        <v>11</v>
      </c>
      <c r="AA768" s="89" t="s">
        <v>16</v>
      </c>
      <c r="AB768" s="658"/>
      <c r="AC768" s="659"/>
      <c r="AD768" s="845"/>
      <c r="AE768" s="846"/>
      <c r="AI768" s="1"/>
      <c r="AJ768" s="1"/>
      <c r="AK768" s="1"/>
      <c r="AL768" s="1"/>
    </row>
    <row r="769" spans="1:38" ht="134.25" customHeight="1" x14ac:dyDescent="0.25">
      <c r="A769" s="1030"/>
      <c r="B769" s="730" t="s">
        <v>686</v>
      </c>
      <c r="C769" s="681"/>
      <c r="D769" s="681"/>
      <c r="E769" s="681"/>
      <c r="F769" s="681"/>
      <c r="G769" s="894"/>
      <c r="I769" s="859"/>
      <c r="J769" s="730" t="s">
        <v>687</v>
      </c>
      <c r="K769" s="681"/>
      <c r="L769" s="681"/>
      <c r="M769" s="681"/>
      <c r="N769" s="681"/>
      <c r="O769" s="682"/>
      <c r="Q769" s="859"/>
      <c r="R769" s="817" t="s">
        <v>2079</v>
      </c>
      <c r="S769" s="818"/>
      <c r="T769" s="818"/>
      <c r="U769" s="818"/>
      <c r="V769" s="818"/>
      <c r="W769" s="829"/>
      <c r="Y769" s="859"/>
      <c r="Z769" s="817" t="s">
        <v>2121</v>
      </c>
      <c r="AA769" s="818"/>
      <c r="AB769" s="818"/>
      <c r="AC769" s="818"/>
      <c r="AD769" s="818"/>
      <c r="AE769" s="829"/>
      <c r="AI769" s="1"/>
      <c r="AJ769" s="1"/>
      <c r="AK769" s="1"/>
      <c r="AL769" s="1"/>
    </row>
    <row r="770" spans="1:38" ht="23.65" customHeight="1" thickBot="1" x14ac:dyDescent="0.3">
      <c r="A770" s="1031"/>
      <c r="B770" s="985"/>
      <c r="C770" s="897"/>
      <c r="D770" s="897"/>
      <c r="E770" s="897"/>
      <c r="F770" s="897"/>
      <c r="G770" s="898"/>
      <c r="I770" s="860"/>
      <c r="J770" s="827"/>
      <c r="K770" s="684"/>
      <c r="L770" s="684"/>
      <c r="M770" s="684"/>
      <c r="N770" s="684"/>
      <c r="O770" s="685"/>
      <c r="Q770" s="860"/>
      <c r="R770" s="833"/>
      <c r="S770" s="834"/>
      <c r="T770" s="834"/>
      <c r="U770" s="834"/>
      <c r="V770" s="834"/>
      <c r="W770" s="835"/>
      <c r="Y770" s="860"/>
      <c r="Z770" s="833"/>
      <c r="AA770" s="834"/>
      <c r="AB770" s="834"/>
      <c r="AC770" s="834"/>
      <c r="AD770" s="834"/>
      <c r="AE770" s="835"/>
      <c r="AI770" s="1"/>
      <c r="AJ770" s="1"/>
      <c r="AK770" s="1"/>
      <c r="AL770" s="1"/>
    </row>
    <row r="771" spans="1:38" hidden="1" x14ac:dyDescent="0.25"/>
    <row r="772" spans="1:38" ht="23.65" hidden="1" customHeight="1" thickTop="1" x14ac:dyDescent="0.25">
      <c r="A772" s="858"/>
      <c r="B772" s="974"/>
      <c r="C772" s="975"/>
      <c r="D772" s="974"/>
      <c r="E772" s="975"/>
      <c r="F772" s="974"/>
      <c r="G772" s="1391"/>
      <c r="I772" s="776"/>
      <c r="J772" s="1007"/>
      <c r="K772" s="1319"/>
      <c r="L772" s="1007"/>
      <c r="M772" s="1008"/>
      <c r="N772" s="746"/>
      <c r="O772" s="747"/>
      <c r="Q772" s="1656"/>
      <c r="R772" s="728"/>
      <c r="S772" s="729"/>
      <c r="T772" s="728"/>
      <c r="U772" s="973"/>
      <c r="V772" s="906"/>
      <c r="W772" s="907"/>
      <c r="Y772" s="1402"/>
      <c r="Z772" s="902"/>
      <c r="AA772" s="903"/>
      <c r="AB772" s="1007"/>
      <c r="AC772" s="1008"/>
      <c r="AD772" s="746"/>
      <c r="AE772" s="747"/>
      <c r="AI772" s="1"/>
      <c r="AJ772" s="1"/>
      <c r="AK772" s="1"/>
      <c r="AL772" s="1"/>
    </row>
    <row r="773" spans="1:38" ht="20.25" hidden="1" customHeight="1" x14ac:dyDescent="0.25">
      <c r="A773" s="859"/>
      <c r="B773" s="529"/>
      <c r="C773" s="530"/>
      <c r="D773" s="770"/>
      <c r="E773" s="771"/>
      <c r="F773" s="744"/>
      <c r="G773" s="745"/>
      <c r="I773" s="777"/>
      <c r="J773" s="529"/>
      <c r="K773" s="530"/>
      <c r="L773" s="770"/>
      <c r="M773" s="771"/>
      <c r="N773" s="744"/>
      <c r="O773" s="996"/>
      <c r="Q773" s="1657"/>
      <c r="R773" s="674"/>
      <c r="S773" s="675"/>
      <c r="T773" s="1009"/>
      <c r="U773" s="1009"/>
      <c r="V773" s="994"/>
      <c r="W773" s="995"/>
      <c r="Y773" s="1403"/>
      <c r="Z773" s="529"/>
      <c r="AA773" s="530"/>
      <c r="AB773" s="770"/>
      <c r="AC773" s="771"/>
      <c r="AD773" s="744"/>
      <c r="AE773" s="996"/>
      <c r="AI773" s="1"/>
      <c r="AJ773" s="1"/>
      <c r="AK773" s="1"/>
      <c r="AL773" s="1"/>
    </row>
    <row r="774" spans="1:38" ht="20.25" hidden="1" customHeight="1" x14ac:dyDescent="0.25">
      <c r="A774" s="859"/>
      <c r="B774" s="529"/>
      <c r="C774" s="530"/>
      <c r="D774" s="770"/>
      <c r="E774" s="771"/>
      <c r="F774" s="744"/>
      <c r="G774" s="745"/>
      <c r="I774" s="777"/>
      <c r="J774" s="787"/>
      <c r="K774" s="788"/>
      <c r="L774" s="788"/>
      <c r="M774" s="788"/>
      <c r="N774" s="788"/>
      <c r="O774" s="789"/>
      <c r="Q774" s="1657"/>
      <c r="R774" s="674"/>
      <c r="S774" s="675"/>
      <c r="T774" s="1009"/>
      <c r="U774" s="1009"/>
      <c r="V774" s="994"/>
      <c r="W774" s="995"/>
      <c r="Y774" s="1403"/>
      <c r="Z774" s="708"/>
      <c r="AA774" s="709"/>
      <c r="AB774" s="709"/>
      <c r="AC774" s="709"/>
      <c r="AD774" s="709"/>
      <c r="AE774" s="954"/>
      <c r="AI774" s="1"/>
      <c r="AJ774" s="1"/>
      <c r="AK774" s="1"/>
      <c r="AL774" s="1"/>
    </row>
    <row r="775" spans="1:38" ht="20.25" hidden="1" customHeight="1" x14ac:dyDescent="0.25">
      <c r="A775" s="859"/>
      <c r="B775" s="529"/>
      <c r="C775" s="530"/>
      <c r="D775" s="770"/>
      <c r="E775" s="771"/>
      <c r="F775" s="744"/>
      <c r="G775" s="745"/>
      <c r="I775" s="777"/>
      <c r="J775" s="790"/>
      <c r="K775" s="791"/>
      <c r="L775" s="791"/>
      <c r="M775" s="791"/>
      <c r="N775" s="791"/>
      <c r="O775" s="792"/>
      <c r="Q775" s="1657"/>
      <c r="R775" s="988"/>
      <c r="S775" s="989"/>
      <c r="T775" s="989"/>
      <c r="U775" s="989"/>
      <c r="V775" s="989"/>
      <c r="W775" s="990"/>
      <c r="Y775" s="1403"/>
      <c r="Z775" s="711"/>
      <c r="AA775" s="712"/>
      <c r="AB775" s="712"/>
      <c r="AC775" s="712"/>
      <c r="AD775" s="712"/>
      <c r="AE775" s="955"/>
      <c r="AI775" s="1"/>
      <c r="AJ775" s="1"/>
      <c r="AK775" s="1"/>
      <c r="AL775" s="1"/>
    </row>
    <row r="776" spans="1:38" ht="20.25" hidden="1" customHeight="1" x14ac:dyDescent="0.25">
      <c r="A776" s="859"/>
      <c r="B776" s="529"/>
      <c r="C776" s="530"/>
      <c r="D776" s="770"/>
      <c r="E776" s="771"/>
      <c r="F776" s="744"/>
      <c r="G776" s="745"/>
      <c r="I776" s="777"/>
      <c r="J776" s="790"/>
      <c r="K776" s="791"/>
      <c r="L776" s="791"/>
      <c r="M776" s="791"/>
      <c r="N776" s="791"/>
      <c r="O776" s="792"/>
      <c r="Q776" s="1657"/>
      <c r="R776" s="991"/>
      <c r="S776" s="992"/>
      <c r="T776" s="992"/>
      <c r="U776" s="992"/>
      <c r="V776" s="992"/>
      <c r="W776" s="993"/>
      <c r="Y776" s="1403"/>
      <c r="Z776" s="714"/>
      <c r="AA776" s="715"/>
      <c r="AB776" s="715"/>
      <c r="AC776" s="715"/>
      <c r="AD776" s="715"/>
      <c r="AE776" s="956"/>
      <c r="AI776" s="1"/>
      <c r="AJ776" s="1"/>
      <c r="AK776" s="1"/>
      <c r="AL776" s="1"/>
    </row>
    <row r="777" spans="1:38" ht="12.75" hidden="1" customHeight="1" x14ac:dyDescent="0.25">
      <c r="A777" s="859"/>
      <c r="B777" s="88"/>
      <c r="C777" s="89"/>
      <c r="D777" s="654"/>
      <c r="E777" s="655"/>
      <c r="F777" s="88"/>
      <c r="G777" s="73"/>
      <c r="I777" s="777"/>
      <c r="J777" s="88"/>
      <c r="K777" s="89"/>
      <c r="L777" s="654"/>
      <c r="M777" s="655"/>
      <c r="N777" s="88"/>
      <c r="O777" s="190"/>
      <c r="Q777" s="1657"/>
      <c r="R777" s="121"/>
      <c r="S777" s="264"/>
      <c r="T777" s="738"/>
      <c r="U777" s="739"/>
      <c r="V777" s="121"/>
      <c r="W777" s="265"/>
      <c r="Y777" s="1403"/>
      <c r="Z777" s="88"/>
      <c r="AA777" s="89"/>
      <c r="AB777" s="654"/>
      <c r="AC777" s="655"/>
      <c r="AD777" s="88"/>
      <c r="AE777" s="190"/>
      <c r="AI777" s="1"/>
      <c r="AJ777" s="1"/>
      <c r="AK777" s="1"/>
      <c r="AL777" s="1"/>
    </row>
    <row r="778" spans="1:38" ht="12.75" hidden="1" customHeight="1" x14ac:dyDescent="0.25">
      <c r="A778" s="859"/>
      <c r="B778" s="88"/>
      <c r="C778" s="89"/>
      <c r="D778" s="656"/>
      <c r="E778" s="657"/>
      <c r="F778" s="88"/>
      <c r="G778" s="72"/>
      <c r="I778" s="777"/>
      <c r="J778" s="88"/>
      <c r="K778" s="89"/>
      <c r="L778" s="656"/>
      <c r="M778" s="657"/>
      <c r="N778" s="88"/>
      <c r="O778" s="191"/>
      <c r="Q778" s="1657"/>
      <c r="R778" s="121"/>
      <c r="S778" s="264"/>
      <c r="T778" s="740"/>
      <c r="U778" s="741"/>
      <c r="V778" s="121"/>
      <c r="W778" s="207"/>
      <c r="Y778" s="1403"/>
      <c r="Z778" s="88"/>
      <c r="AA778" s="89"/>
      <c r="AB778" s="656"/>
      <c r="AC778" s="657"/>
      <c r="AD778" s="88"/>
      <c r="AE778" s="192"/>
      <c r="AI778" s="1"/>
      <c r="AJ778" s="1"/>
      <c r="AK778" s="1"/>
      <c r="AL778" s="1"/>
    </row>
    <row r="779" spans="1:38" ht="12.75" hidden="1" customHeight="1" x14ac:dyDescent="0.25">
      <c r="A779" s="859"/>
      <c r="B779" s="88"/>
      <c r="C779" s="89"/>
      <c r="D779" s="656"/>
      <c r="E779" s="657"/>
      <c r="F779" s="90"/>
      <c r="G779" s="72"/>
      <c r="I779" s="777"/>
      <c r="J779" s="88"/>
      <c r="K779" s="89"/>
      <c r="L779" s="656"/>
      <c r="M779" s="657"/>
      <c r="N779" s="90"/>
      <c r="O779" s="192"/>
      <c r="Q779" s="1657"/>
      <c r="R779" s="121"/>
      <c r="S779" s="264"/>
      <c r="T779" s="740"/>
      <c r="U779" s="741"/>
      <c r="V779" s="122"/>
      <c r="W779" s="207"/>
      <c r="Y779" s="1403"/>
      <c r="Z779" s="88"/>
      <c r="AA779" s="89"/>
      <c r="AB779" s="656"/>
      <c r="AC779" s="657"/>
      <c r="AD779" s="90"/>
      <c r="AE779" s="192"/>
      <c r="AI779" s="1"/>
      <c r="AJ779" s="1"/>
      <c r="AK779" s="1"/>
      <c r="AL779" s="1"/>
    </row>
    <row r="780" spans="1:38" ht="12.75" hidden="1" customHeight="1" x14ac:dyDescent="0.25">
      <c r="A780" s="859"/>
      <c r="B780" s="88"/>
      <c r="C780" s="89"/>
      <c r="D780" s="656"/>
      <c r="E780" s="657"/>
      <c r="F780" s="90"/>
      <c r="G780" s="72"/>
      <c r="I780" s="777"/>
      <c r="J780" s="88"/>
      <c r="K780" s="89"/>
      <c r="L780" s="656"/>
      <c r="M780" s="657"/>
      <c r="N780" s="122"/>
      <c r="O780" s="207"/>
      <c r="Q780" s="1657"/>
      <c r="R780" s="121"/>
      <c r="S780" s="264"/>
      <c r="T780" s="740"/>
      <c r="U780" s="741"/>
      <c r="V780" s="122"/>
      <c r="W780" s="207"/>
      <c r="Y780" s="1403"/>
      <c r="Z780" s="88"/>
      <c r="AA780" s="89"/>
      <c r="AB780" s="656"/>
      <c r="AC780" s="657"/>
      <c r="AD780" s="169"/>
      <c r="AE780" s="211"/>
      <c r="AI780" s="1"/>
      <c r="AJ780" s="1"/>
      <c r="AK780" s="1"/>
      <c r="AL780" s="1"/>
    </row>
    <row r="781" spans="1:38" ht="12.75" hidden="1" customHeight="1" x14ac:dyDescent="0.25">
      <c r="A781" s="859"/>
      <c r="B781" s="88"/>
      <c r="C781" s="89"/>
      <c r="D781" s="658"/>
      <c r="E781" s="659"/>
      <c r="F781" s="845"/>
      <c r="G781" s="846"/>
      <c r="I781" s="777"/>
      <c r="J781" s="88"/>
      <c r="K781" s="89"/>
      <c r="L781" s="658"/>
      <c r="M781" s="659"/>
      <c r="N781" s="36"/>
      <c r="O781" s="210"/>
      <c r="Q781" s="1657"/>
      <c r="R781" s="121"/>
      <c r="S781" s="264"/>
      <c r="T781" s="742"/>
      <c r="U781" s="743"/>
      <c r="V781" s="121"/>
      <c r="W781" s="267"/>
      <c r="Y781" s="1403"/>
      <c r="Z781" s="88"/>
      <c r="AA781" s="89"/>
      <c r="AB781" s="658"/>
      <c r="AC781" s="659"/>
      <c r="AD781" s="170"/>
      <c r="AE781" s="212"/>
      <c r="AI781" s="1"/>
      <c r="AJ781" s="1"/>
      <c r="AK781" s="1"/>
      <c r="AL781" s="1"/>
    </row>
    <row r="782" spans="1:38" ht="134.1" hidden="1" customHeight="1" x14ac:dyDescent="0.25">
      <c r="A782" s="859"/>
      <c r="B782" s="817"/>
      <c r="C782" s="818"/>
      <c r="D782" s="818"/>
      <c r="E782" s="818"/>
      <c r="F782" s="818"/>
      <c r="G782" s="829"/>
      <c r="I782" s="777"/>
      <c r="J782" s="730"/>
      <c r="K782" s="681"/>
      <c r="L782" s="681"/>
      <c r="M782" s="681"/>
      <c r="N782" s="681"/>
      <c r="O782" s="731"/>
      <c r="Q782" s="1657"/>
      <c r="R782" s="1159"/>
      <c r="S782" s="1160"/>
      <c r="T782" s="1160"/>
      <c r="U782" s="1160"/>
      <c r="V782" s="1160"/>
      <c r="W782" s="1419"/>
      <c r="Y782" s="1403"/>
      <c r="Z782" s="730"/>
      <c r="AA782" s="681"/>
      <c r="AB782" s="681"/>
      <c r="AC782" s="681"/>
      <c r="AD782" s="681"/>
      <c r="AE782" s="731"/>
      <c r="AI782" s="1"/>
      <c r="AJ782" s="1"/>
      <c r="AK782" s="1"/>
      <c r="AL782" s="1"/>
    </row>
    <row r="783" spans="1:38" ht="23.65" hidden="1" customHeight="1" thickBot="1" x14ac:dyDescent="0.3">
      <c r="A783" s="860"/>
      <c r="B783" s="833"/>
      <c r="C783" s="834"/>
      <c r="D783" s="834"/>
      <c r="E783" s="834"/>
      <c r="F783" s="834"/>
      <c r="G783" s="835"/>
      <c r="I783" s="778"/>
      <c r="J783" s="732"/>
      <c r="K783" s="733"/>
      <c r="L783" s="733"/>
      <c r="M783" s="733"/>
      <c r="N783" s="733"/>
      <c r="O783" s="734"/>
      <c r="Q783" s="1658"/>
      <c r="R783" s="1420"/>
      <c r="S783" s="1421"/>
      <c r="T783" s="1421"/>
      <c r="U783" s="1421"/>
      <c r="V783" s="1421"/>
      <c r="W783" s="1422"/>
      <c r="Y783" s="1404"/>
      <c r="Z783" s="732"/>
      <c r="AA783" s="733"/>
      <c r="AB783" s="733"/>
      <c r="AC783" s="733"/>
      <c r="AD783" s="733"/>
      <c r="AE783" s="734"/>
      <c r="AI783" s="1"/>
      <c r="AJ783" s="1"/>
      <c r="AK783" s="1"/>
      <c r="AL783" s="1"/>
    </row>
    <row r="784" spans="1:38" hidden="1" x14ac:dyDescent="0.25"/>
    <row r="785" spans="1:38" ht="23.65" hidden="1" customHeight="1" thickTop="1" x14ac:dyDescent="0.25">
      <c r="A785" s="942"/>
      <c r="B785" s="623"/>
      <c r="C785" s="624"/>
      <c r="D785" s="623"/>
      <c r="E785" s="624"/>
      <c r="F785" s="623"/>
      <c r="G785" s="847"/>
      <c r="I785" s="942"/>
      <c r="J785" s="621"/>
      <c r="K785" s="622"/>
      <c r="L785" s="621"/>
      <c r="M785" s="824"/>
      <c r="N785" s="624"/>
      <c r="O785" s="625"/>
      <c r="Q785" s="858"/>
      <c r="R785" s="908"/>
      <c r="S785" s="909"/>
      <c r="T785" s="815"/>
      <c r="U785" s="816"/>
      <c r="V785" s="917"/>
      <c r="W785" s="900"/>
      <c r="Y785" s="858"/>
      <c r="Z785" s="908"/>
      <c r="AA785" s="909"/>
      <c r="AB785" s="815"/>
      <c r="AC785" s="816"/>
      <c r="AD785" s="815"/>
      <c r="AE785" s="900"/>
      <c r="AI785" s="1"/>
      <c r="AJ785" s="1"/>
      <c r="AK785" s="1"/>
      <c r="AL785" s="1"/>
    </row>
    <row r="786" spans="1:38" ht="20.25" hidden="1" customHeight="1" x14ac:dyDescent="0.25">
      <c r="A786" s="943"/>
      <c r="B786" s="529"/>
      <c r="C786" s="530"/>
      <c r="D786" s="727"/>
      <c r="E786" s="630"/>
      <c r="F786" s="727"/>
      <c r="G786" s="629"/>
      <c r="I786" s="943"/>
      <c r="J786" s="529"/>
      <c r="K786" s="530"/>
      <c r="L786" s="770"/>
      <c r="M786" s="771"/>
      <c r="N786" s="744"/>
      <c r="O786" s="783"/>
      <c r="Q786" s="859"/>
      <c r="R786" s="626"/>
      <c r="S786" s="627"/>
      <c r="T786" s="770"/>
      <c r="U786" s="771"/>
      <c r="V786" s="744"/>
      <c r="W786" s="745"/>
      <c r="Y786" s="859"/>
      <c r="Z786" s="626"/>
      <c r="AA786" s="627"/>
      <c r="AB786" s="770"/>
      <c r="AC786" s="771"/>
      <c r="AD786" s="770"/>
      <c r="AE786" s="745"/>
      <c r="AI786" s="1"/>
      <c r="AJ786" s="1"/>
      <c r="AK786" s="1"/>
      <c r="AL786" s="1"/>
    </row>
    <row r="787" spans="1:38" ht="20.25" hidden="1" customHeight="1" x14ac:dyDescent="0.25">
      <c r="A787" s="943"/>
      <c r="B787" s="529"/>
      <c r="C787" s="530"/>
      <c r="D787" s="727"/>
      <c r="E787" s="630"/>
      <c r="F787" s="727"/>
      <c r="G787" s="629"/>
      <c r="I787" s="943"/>
      <c r="J787" s="529"/>
      <c r="K787" s="530"/>
      <c r="L787" s="770"/>
      <c r="M787" s="771"/>
      <c r="N787" s="744"/>
      <c r="O787" s="783"/>
      <c r="Q787" s="859"/>
      <c r="R787" s="708"/>
      <c r="S787" s="709"/>
      <c r="T787" s="709"/>
      <c r="U787" s="709"/>
      <c r="V787" s="709"/>
      <c r="W787" s="893"/>
      <c r="Y787" s="859"/>
      <c r="Z787" s="708"/>
      <c r="AA787" s="709"/>
      <c r="AB787" s="709"/>
      <c r="AC787" s="709"/>
      <c r="AD787" s="709"/>
      <c r="AE787" s="893"/>
      <c r="AI787" s="1"/>
      <c r="AJ787" s="1"/>
      <c r="AK787" s="1"/>
      <c r="AL787" s="1"/>
    </row>
    <row r="788" spans="1:38" ht="20.25" hidden="1" customHeight="1" x14ac:dyDescent="0.25">
      <c r="A788" s="943"/>
      <c r="B788" s="801"/>
      <c r="C788" s="802"/>
      <c r="D788" s="802"/>
      <c r="E788" s="802"/>
      <c r="F788" s="802"/>
      <c r="G788" s="1382"/>
      <c r="I788" s="943"/>
      <c r="J788" s="708"/>
      <c r="K788" s="709"/>
      <c r="L788" s="709"/>
      <c r="M788" s="709"/>
      <c r="N788" s="709"/>
      <c r="O788" s="1065"/>
      <c r="Q788" s="859"/>
      <c r="R788" s="711"/>
      <c r="S788" s="712"/>
      <c r="T788" s="712"/>
      <c r="U788" s="712"/>
      <c r="V788" s="712"/>
      <c r="W788" s="904"/>
      <c r="Y788" s="859"/>
      <c r="Z788" s="711"/>
      <c r="AA788" s="712"/>
      <c r="AB788" s="712"/>
      <c r="AC788" s="712"/>
      <c r="AD788" s="712"/>
      <c r="AE788" s="904"/>
      <c r="AI788" s="1"/>
      <c r="AJ788" s="1"/>
      <c r="AK788" s="1"/>
      <c r="AL788" s="1"/>
    </row>
    <row r="789" spans="1:38" ht="20.25" hidden="1" customHeight="1" x14ac:dyDescent="0.25">
      <c r="A789" s="943"/>
      <c r="B789" s="735"/>
      <c r="C789" s="736"/>
      <c r="D789" s="736"/>
      <c r="E789" s="736"/>
      <c r="F789" s="736"/>
      <c r="G789" s="1383"/>
      <c r="I789" s="943"/>
      <c r="J789" s="714"/>
      <c r="K789" s="715"/>
      <c r="L789" s="715"/>
      <c r="M789" s="715"/>
      <c r="N789" s="715"/>
      <c r="O789" s="1067"/>
      <c r="Q789" s="859"/>
      <c r="R789" s="714"/>
      <c r="S789" s="715"/>
      <c r="T789" s="715"/>
      <c r="U789" s="715"/>
      <c r="V789" s="715"/>
      <c r="W789" s="905"/>
      <c r="Y789" s="859"/>
      <c r="Z789" s="714"/>
      <c r="AA789" s="715"/>
      <c r="AB789" s="715"/>
      <c r="AC789" s="715"/>
      <c r="AD789" s="715"/>
      <c r="AE789" s="905"/>
      <c r="AI789" s="1"/>
      <c r="AJ789" s="1"/>
      <c r="AK789" s="1"/>
      <c r="AL789" s="1"/>
    </row>
    <row r="790" spans="1:38" ht="12.75" hidden="1" customHeight="1" x14ac:dyDescent="0.25">
      <c r="A790" s="943"/>
      <c r="B790" s="88"/>
      <c r="C790" s="89"/>
      <c r="D790" s="764"/>
      <c r="E790" s="765"/>
      <c r="F790" s="88"/>
      <c r="G790" s="112"/>
      <c r="I790" s="943"/>
      <c r="J790" s="14"/>
      <c r="K790" s="21"/>
      <c r="L790" s="654"/>
      <c r="M790" s="655"/>
      <c r="N790" s="14"/>
      <c r="O790" s="135"/>
      <c r="Q790" s="859"/>
      <c r="R790" s="88"/>
      <c r="S790" s="89"/>
      <c r="T790" s="654"/>
      <c r="U790" s="655"/>
      <c r="V790" s="87"/>
      <c r="W790" s="73"/>
      <c r="Y790" s="859"/>
      <c r="Z790" s="88"/>
      <c r="AA790" s="89"/>
      <c r="AB790" s="654"/>
      <c r="AC790" s="655"/>
      <c r="AD790" s="87"/>
      <c r="AE790" s="73"/>
      <c r="AI790" s="1"/>
      <c r="AJ790" s="1"/>
      <c r="AK790" s="1"/>
      <c r="AL790" s="1"/>
    </row>
    <row r="791" spans="1:38" ht="12.75" hidden="1" customHeight="1" x14ac:dyDescent="0.25">
      <c r="A791" s="943"/>
      <c r="B791" s="88"/>
      <c r="C791" s="89"/>
      <c r="D791" s="766"/>
      <c r="E791" s="767"/>
      <c r="F791" s="88"/>
      <c r="G791" s="111"/>
      <c r="I791" s="943"/>
      <c r="J791" s="88"/>
      <c r="K791" s="89"/>
      <c r="L791" s="656"/>
      <c r="M791" s="657"/>
      <c r="N791" s="88"/>
      <c r="O791" s="111"/>
      <c r="Q791" s="859"/>
      <c r="R791" s="88"/>
      <c r="S791" s="89"/>
      <c r="T791" s="656"/>
      <c r="U791" s="657"/>
      <c r="V791" s="87"/>
      <c r="W791" s="71"/>
      <c r="Y791" s="859"/>
      <c r="Z791" s="88"/>
      <c r="AA791" s="89"/>
      <c r="AB791" s="656"/>
      <c r="AC791" s="657"/>
      <c r="AD791" s="87"/>
      <c r="AE791" s="71"/>
      <c r="AI791" s="1"/>
      <c r="AJ791" s="1"/>
      <c r="AK791" s="1"/>
      <c r="AL791" s="1"/>
    </row>
    <row r="792" spans="1:38" ht="12.75" hidden="1" customHeight="1" x14ac:dyDescent="0.25">
      <c r="A792" s="943"/>
      <c r="B792" s="88"/>
      <c r="C792" s="89"/>
      <c r="D792" s="766"/>
      <c r="E792" s="767"/>
      <c r="F792" s="90"/>
      <c r="G792" s="110"/>
      <c r="I792" s="943"/>
      <c r="J792" s="88"/>
      <c r="K792" s="89"/>
      <c r="L792" s="656"/>
      <c r="M792" s="657"/>
      <c r="N792" s="90"/>
      <c r="O792" s="110"/>
      <c r="Q792" s="859"/>
      <c r="R792" s="88"/>
      <c r="S792" s="89"/>
      <c r="T792" s="656"/>
      <c r="U792" s="657"/>
      <c r="V792" s="7"/>
      <c r="W792" s="16"/>
      <c r="Y792" s="859"/>
      <c r="Z792" s="88"/>
      <c r="AA792" s="89"/>
      <c r="AB792" s="656"/>
      <c r="AC792" s="657"/>
      <c r="AD792" s="7"/>
      <c r="AE792" s="71"/>
      <c r="AI792" s="1"/>
      <c r="AJ792" s="1"/>
      <c r="AK792" s="1"/>
      <c r="AL792" s="1"/>
    </row>
    <row r="793" spans="1:38" ht="12.75" hidden="1" customHeight="1" x14ac:dyDescent="0.25">
      <c r="A793" s="943"/>
      <c r="B793" s="88"/>
      <c r="C793" s="89"/>
      <c r="D793" s="766"/>
      <c r="E793" s="767"/>
      <c r="F793" s="122"/>
      <c r="G793" s="116"/>
      <c r="I793" s="943"/>
      <c r="J793" s="88"/>
      <c r="K793" s="89"/>
      <c r="L793" s="656"/>
      <c r="M793" s="657"/>
      <c r="N793" s="122"/>
      <c r="O793" s="116"/>
      <c r="Q793" s="859"/>
      <c r="R793" s="88"/>
      <c r="S793" s="89"/>
      <c r="T793" s="656"/>
      <c r="U793" s="657"/>
      <c r="V793" s="90"/>
      <c r="W793" s="72"/>
      <c r="Y793" s="859"/>
      <c r="Z793" s="88"/>
      <c r="AA793" s="89"/>
      <c r="AB793" s="656"/>
      <c r="AC793" s="657"/>
      <c r="AD793" s="90"/>
      <c r="AE793" s="72"/>
      <c r="AI793" s="1"/>
      <c r="AJ793" s="1"/>
      <c r="AK793" s="1"/>
      <c r="AL793" s="1"/>
    </row>
    <row r="794" spans="1:38" ht="12.75" hidden="1" customHeight="1" x14ac:dyDescent="0.25">
      <c r="A794" s="943"/>
      <c r="B794" s="88"/>
      <c r="C794" s="89"/>
      <c r="D794" s="768"/>
      <c r="E794" s="769"/>
      <c r="F794" s="125"/>
      <c r="G794" s="124"/>
      <c r="I794" s="943"/>
      <c r="J794" s="88"/>
      <c r="K794" s="89"/>
      <c r="L794" s="658"/>
      <c r="M794" s="659"/>
      <c r="N794" s="125"/>
      <c r="O794" s="131"/>
      <c r="Q794" s="859"/>
      <c r="R794" s="88"/>
      <c r="S794" s="89"/>
      <c r="T794" s="658"/>
      <c r="U794" s="659"/>
      <c r="V794" s="845"/>
      <c r="W794" s="846"/>
      <c r="Y794" s="859"/>
      <c r="Z794" s="88"/>
      <c r="AA794" s="89"/>
      <c r="AB794" s="658"/>
      <c r="AC794" s="659"/>
      <c r="AD794" s="845"/>
      <c r="AE794" s="846"/>
      <c r="AI794" s="1"/>
      <c r="AJ794" s="1"/>
      <c r="AK794" s="1"/>
      <c r="AL794" s="1"/>
    </row>
    <row r="795" spans="1:38" ht="134.1" hidden="1" customHeight="1" x14ac:dyDescent="0.25">
      <c r="A795" s="943"/>
      <c r="B795" s="730"/>
      <c r="C795" s="681"/>
      <c r="D795" s="681"/>
      <c r="E795" s="681"/>
      <c r="F795" s="681"/>
      <c r="G795" s="919"/>
      <c r="I795" s="943"/>
      <c r="J795" s="730"/>
      <c r="K795" s="681"/>
      <c r="L795" s="681"/>
      <c r="M795" s="681"/>
      <c r="N795" s="681"/>
      <c r="O795" s="919"/>
      <c r="Q795" s="859"/>
      <c r="R795" s="699"/>
      <c r="S795" s="700"/>
      <c r="T795" s="700"/>
      <c r="U795" s="700"/>
      <c r="V795" s="700"/>
      <c r="W795" s="701"/>
      <c r="Y795" s="859"/>
      <c r="Z795" s="730"/>
      <c r="AA795" s="681"/>
      <c r="AB795" s="681"/>
      <c r="AC795" s="681"/>
      <c r="AD795" s="681"/>
      <c r="AE795" s="682"/>
      <c r="AI795" s="1"/>
      <c r="AJ795" s="1"/>
      <c r="AK795" s="1"/>
      <c r="AL795" s="1"/>
    </row>
    <row r="796" spans="1:38" ht="23.65" hidden="1" customHeight="1" thickBot="1" x14ac:dyDescent="0.3">
      <c r="A796" s="1226"/>
      <c r="B796" s="920"/>
      <c r="C796" s="921"/>
      <c r="D796" s="921"/>
      <c r="E796" s="921"/>
      <c r="F796" s="921"/>
      <c r="G796" s="922"/>
      <c r="I796" s="1226"/>
      <c r="J796" s="920"/>
      <c r="K796" s="921"/>
      <c r="L796" s="921"/>
      <c r="M796" s="921"/>
      <c r="N796" s="921"/>
      <c r="O796" s="922"/>
      <c r="Q796" s="13"/>
      <c r="R796" s="702"/>
      <c r="S796" s="703"/>
      <c r="T796" s="703"/>
      <c r="U796" s="703"/>
      <c r="V796" s="703"/>
      <c r="W796" s="704"/>
      <c r="Y796" s="13"/>
      <c r="Z796" s="827"/>
      <c r="AA796" s="684"/>
      <c r="AB796" s="684"/>
      <c r="AC796" s="684"/>
      <c r="AD796" s="684"/>
      <c r="AE796" s="685"/>
      <c r="AI796" s="1"/>
      <c r="AJ796" s="1"/>
      <c r="AK796" s="1"/>
      <c r="AL796" s="1"/>
    </row>
    <row r="797" spans="1:38" ht="17.25" thickTop="1" thickBot="1" x14ac:dyDescent="0.3"/>
    <row r="798" spans="1:38" ht="23.65" customHeight="1" thickTop="1" x14ac:dyDescent="0.25">
      <c r="A798" s="942" t="s">
        <v>1906</v>
      </c>
      <c r="B798" s="623" t="s">
        <v>0</v>
      </c>
      <c r="C798" s="624"/>
      <c r="D798" s="623" t="s">
        <v>1</v>
      </c>
      <c r="E798" s="624"/>
      <c r="F798" s="623" t="s">
        <v>1</v>
      </c>
      <c r="G798" s="847"/>
      <c r="I798" s="858" t="s">
        <v>192</v>
      </c>
      <c r="J798" s="908" t="s">
        <v>0</v>
      </c>
      <c r="K798" s="909"/>
      <c r="L798" s="815" t="s">
        <v>1</v>
      </c>
      <c r="M798" s="816"/>
      <c r="N798" s="917" t="s">
        <v>1</v>
      </c>
      <c r="O798" s="900"/>
      <c r="Q798" s="858" t="s">
        <v>820</v>
      </c>
      <c r="R798" s="908" t="s">
        <v>0</v>
      </c>
      <c r="S798" s="909"/>
      <c r="T798" s="815" t="s">
        <v>1</v>
      </c>
      <c r="U798" s="816"/>
      <c r="V798" s="815" t="s">
        <v>1</v>
      </c>
      <c r="W798" s="900"/>
      <c r="Y798" s="858" t="s">
        <v>197</v>
      </c>
      <c r="Z798" s="815" t="s">
        <v>0</v>
      </c>
      <c r="AA798" s="816"/>
      <c r="AB798" s="815" t="s">
        <v>1</v>
      </c>
      <c r="AC798" s="816"/>
      <c r="AD798" s="815" t="s">
        <v>1</v>
      </c>
      <c r="AE798" s="900"/>
      <c r="AI798" s="1"/>
      <c r="AJ798" s="1"/>
      <c r="AK798" s="1"/>
      <c r="AL798" s="1"/>
    </row>
    <row r="799" spans="1:38" ht="20.25" customHeight="1" x14ac:dyDescent="0.25">
      <c r="A799" s="943"/>
      <c r="B799" s="529" t="s">
        <v>174</v>
      </c>
      <c r="C799" s="530"/>
      <c r="D799" s="727">
        <v>56000</v>
      </c>
      <c r="E799" s="630"/>
      <c r="F799" s="727">
        <f>D799*(1-'SZORZÓ+FELTÉTELEK'!$A$1)</f>
        <v>56000</v>
      </c>
      <c r="G799" s="629"/>
      <c r="I799" s="859"/>
      <c r="J799" s="626" t="s">
        <v>191</v>
      </c>
      <c r="K799" s="627"/>
      <c r="L799" s="770">
        <v>49500</v>
      </c>
      <c r="M799" s="771"/>
      <c r="N799" s="744">
        <f>L799*(1-'SZORZÓ+FELTÉTELEK'!$A$1)</f>
        <v>49500</v>
      </c>
      <c r="O799" s="745"/>
      <c r="Q799" s="859"/>
      <c r="R799" s="626" t="s">
        <v>191</v>
      </c>
      <c r="S799" s="627"/>
      <c r="T799" s="770">
        <v>55500</v>
      </c>
      <c r="U799" s="771"/>
      <c r="V799" s="770">
        <f>T799*(1-'SZORZÓ+FELTÉTELEK'!$A$1)</f>
        <v>55500</v>
      </c>
      <c r="W799" s="745"/>
      <c r="Y799" s="859"/>
      <c r="Z799" s="529" t="s">
        <v>1216</v>
      </c>
      <c r="AA799" s="530"/>
      <c r="AB799" s="770">
        <v>44900</v>
      </c>
      <c r="AC799" s="771"/>
      <c r="AD799" s="770">
        <f>AB799*(1-'SZORZÓ+FELTÉTELEK'!$A$1)</f>
        <v>44900</v>
      </c>
      <c r="AE799" s="745"/>
      <c r="AI799" s="1"/>
      <c r="AJ799" s="1"/>
      <c r="AK799" s="1"/>
      <c r="AL799" s="1"/>
    </row>
    <row r="800" spans="1:38" ht="20.25" customHeight="1" x14ac:dyDescent="0.25">
      <c r="A800" s="943"/>
      <c r="B800" s="529" t="s">
        <v>1905</v>
      </c>
      <c r="C800" s="530"/>
      <c r="D800" s="727">
        <v>56000</v>
      </c>
      <c r="E800" s="630"/>
      <c r="F800" s="727">
        <f>D800*(1-'SZORZÓ+FELTÉTELEK'!$A$1)</f>
        <v>56000</v>
      </c>
      <c r="G800" s="629"/>
      <c r="I800" s="859"/>
      <c r="J800" s="708" t="s">
        <v>688</v>
      </c>
      <c r="K800" s="709"/>
      <c r="L800" s="709"/>
      <c r="M800" s="709"/>
      <c r="N800" s="709"/>
      <c r="O800" s="893"/>
      <c r="Q800" s="859"/>
      <c r="R800" s="708" t="s">
        <v>819</v>
      </c>
      <c r="S800" s="709"/>
      <c r="T800" s="709"/>
      <c r="U800" s="709"/>
      <c r="V800" s="709"/>
      <c r="W800" s="893"/>
      <c r="Y800" s="859"/>
      <c r="Z800" s="708"/>
      <c r="AA800" s="709"/>
      <c r="AB800" s="709"/>
      <c r="AC800" s="709"/>
      <c r="AD800" s="709"/>
      <c r="AE800" s="893"/>
      <c r="AI800" s="1"/>
      <c r="AJ800" s="1"/>
      <c r="AK800" s="1"/>
      <c r="AL800" s="1"/>
    </row>
    <row r="801" spans="1:38" ht="20.25" customHeight="1" x14ac:dyDescent="0.25">
      <c r="A801" s="943"/>
      <c r="B801" s="529" t="s">
        <v>2097</v>
      </c>
      <c r="C801" s="530"/>
      <c r="D801" s="727">
        <v>56000</v>
      </c>
      <c r="E801" s="630"/>
      <c r="F801" s="727">
        <f>D801*(1-'SZORZÓ+FELTÉTELEK'!$A$1)</f>
        <v>56000</v>
      </c>
      <c r="G801" s="629"/>
      <c r="I801" s="859"/>
      <c r="J801" s="711"/>
      <c r="K801" s="712"/>
      <c r="L801" s="712"/>
      <c r="M801" s="712"/>
      <c r="N801" s="712"/>
      <c r="O801" s="904"/>
      <c r="Q801" s="859"/>
      <c r="R801" s="711"/>
      <c r="S801" s="712"/>
      <c r="T801" s="712"/>
      <c r="U801" s="712"/>
      <c r="V801" s="712"/>
      <c r="W801" s="904"/>
      <c r="Y801" s="859"/>
      <c r="Z801" s="711"/>
      <c r="AA801" s="712"/>
      <c r="AB801" s="712"/>
      <c r="AC801" s="712"/>
      <c r="AD801" s="712"/>
      <c r="AE801" s="904"/>
      <c r="AI801" s="1"/>
      <c r="AJ801" s="1"/>
      <c r="AK801" s="1"/>
      <c r="AL801" s="1"/>
    </row>
    <row r="802" spans="1:38" ht="20.25" customHeight="1" x14ac:dyDescent="0.25">
      <c r="A802" s="943"/>
      <c r="B802" s="727"/>
      <c r="C802" s="748"/>
      <c r="D802" s="748"/>
      <c r="E802" s="748"/>
      <c r="F802" s="748"/>
      <c r="G802" s="629"/>
      <c r="I802" s="859"/>
      <c r="J802" s="714"/>
      <c r="K802" s="715"/>
      <c r="L802" s="715"/>
      <c r="M802" s="715"/>
      <c r="N802" s="715"/>
      <c r="O802" s="905"/>
      <c r="Q802" s="859"/>
      <c r="R802" s="714"/>
      <c r="S802" s="715"/>
      <c r="T802" s="715"/>
      <c r="U802" s="715"/>
      <c r="V802" s="715"/>
      <c r="W802" s="905"/>
      <c r="Y802" s="859"/>
      <c r="Z802" s="714"/>
      <c r="AA802" s="715"/>
      <c r="AB802" s="715"/>
      <c r="AC802" s="715"/>
      <c r="AD802" s="715"/>
      <c r="AE802" s="905"/>
      <c r="AI802" s="1"/>
      <c r="AJ802" s="1"/>
      <c r="AK802" s="1"/>
      <c r="AL802" s="1"/>
    </row>
    <row r="803" spans="1:38" ht="12.75" customHeight="1" x14ac:dyDescent="0.25">
      <c r="A803" s="943"/>
      <c r="B803" s="88" t="s">
        <v>2</v>
      </c>
      <c r="C803" s="89" t="s">
        <v>1464</v>
      </c>
      <c r="D803" s="764"/>
      <c r="E803" s="765"/>
      <c r="F803" s="88" t="s">
        <v>3</v>
      </c>
      <c r="G803" s="112" t="s">
        <v>100</v>
      </c>
      <c r="I803" s="859"/>
      <c r="J803" s="88" t="s">
        <v>2</v>
      </c>
      <c r="K803" s="89" t="s">
        <v>193</v>
      </c>
      <c r="L803" s="654"/>
      <c r="M803" s="655"/>
      <c r="N803" s="87" t="s">
        <v>3</v>
      </c>
      <c r="O803" s="73" t="s">
        <v>100</v>
      </c>
      <c r="Q803" s="859"/>
      <c r="R803" s="88" t="s">
        <v>2</v>
      </c>
      <c r="S803" s="89" t="s">
        <v>818</v>
      </c>
      <c r="T803" s="654"/>
      <c r="U803" s="655"/>
      <c r="V803" s="87" t="s">
        <v>3</v>
      </c>
      <c r="W803" s="73" t="s">
        <v>100</v>
      </c>
      <c r="Y803" s="859"/>
      <c r="Z803" s="88" t="s">
        <v>2</v>
      </c>
      <c r="AA803" s="89" t="s">
        <v>198</v>
      </c>
      <c r="AB803" s="654"/>
      <c r="AC803" s="655"/>
      <c r="AD803" s="88" t="s">
        <v>3</v>
      </c>
      <c r="AE803" s="73" t="s">
        <v>100</v>
      </c>
      <c r="AI803" s="1"/>
      <c r="AJ803" s="1"/>
      <c r="AK803" s="1"/>
      <c r="AL803" s="1"/>
    </row>
    <row r="804" spans="1:38" ht="12.75" customHeight="1" x14ac:dyDescent="0.25">
      <c r="A804" s="943"/>
      <c r="B804" s="88" t="s">
        <v>5</v>
      </c>
      <c r="C804" s="89" t="s">
        <v>1465</v>
      </c>
      <c r="D804" s="766"/>
      <c r="E804" s="767"/>
      <c r="F804" s="88" t="s">
        <v>6</v>
      </c>
      <c r="G804" s="111" t="s">
        <v>127</v>
      </c>
      <c r="I804" s="859"/>
      <c r="J804" s="88" t="s">
        <v>5</v>
      </c>
      <c r="K804" s="89" t="s">
        <v>190</v>
      </c>
      <c r="L804" s="656"/>
      <c r="M804" s="657"/>
      <c r="N804" s="87" t="s">
        <v>6</v>
      </c>
      <c r="O804" s="71" t="s">
        <v>185</v>
      </c>
      <c r="Q804" s="859"/>
      <c r="R804" s="88" t="s">
        <v>5</v>
      </c>
      <c r="S804" s="89" t="s">
        <v>190</v>
      </c>
      <c r="T804" s="656"/>
      <c r="U804" s="657"/>
      <c r="V804" s="87" t="s">
        <v>6</v>
      </c>
      <c r="W804" s="71" t="s">
        <v>185</v>
      </c>
      <c r="Y804" s="859"/>
      <c r="Z804" s="88" t="s">
        <v>5</v>
      </c>
      <c r="AA804" s="89" t="s">
        <v>182</v>
      </c>
      <c r="AB804" s="656"/>
      <c r="AC804" s="657"/>
      <c r="AD804" s="88" t="s">
        <v>6</v>
      </c>
      <c r="AE804" s="71" t="s">
        <v>202</v>
      </c>
      <c r="AI804" s="1"/>
      <c r="AJ804" s="1"/>
      <c r="AK804" s="1"/>
      <c r="AL804" s="1"/>
    </row>
    <row r="805" spans="1:38" ht="12.75" customHeight="1" x14ac:dyDescent="0.25">
      <c r="A805" s="943"/>
      <c r="B805" s="88" t="s">
        <v>7</v>
      </c>
      <c r="C805" s="89" t="s">
        <v>72</v>
      </c>
      <c r="D805" s="766"/>
      <c r="E805" s="767"/>
      <c r="F805" s="90" t="s">
        <v>8</v>
      </c>
      <c r="G805" s="110" t="s">
        <v>14</v>
      </c>
      <c r="I805" s="859"/>
      <c r="J805" s="88" t="s">
        <v>7</v>
      </c>
      <c r="K805" s="89" t="s">
        <v>105</v>
      </c>
      <c r="L805" s="656"/>
      <c r="M805" s="657"/>
      <c r="N805" s="7" t="s">
        <v>8</v>
      </c>
      <c r="O805" s="16" t="s">
        <v>14</v>
      </c>
      <c r="Q805" s="859"/>
      <c r="R805" s="88" t="s">
        <v>7</v>
      </c>
      <c r="S805" s="89" t="s">
        <v>172</v>
      </c>
      <c r="T805" s="656"/>
      <c r="U805" s="657"/>
      <c r="V805" s="7" t="s">
        <v>8</v>
      </c>
      <c r="W805" s="71" t="s">
        <v>14</v>
      </c>
      <c r="Y805" s="859"/>
      <c r="Z805" s="88" t="s">
        <v>7</v>
      </c>
      <c r="AA805" s="89" t="s">
        <v>69</v>
      </c>
      <c r="AB805" s="656"/>
      <c r="AC805" s="657"/>
      <c r="AD805" s="90" t="s">
        <v>8</v>
      </c>
      <c r="AE805" s="72" t="s">
        <v>134</v>
      </c>
      <c r="AI805" s="1"/>
      <c r="AJ805" s="1"/>
      <c r="AK805" s="1"/>
      <c r="AL805" s="1"/>
    </row>
    <row r="806" spans="1:38" ht="12.75" customHeight="1" x14ac:dyDescent="0.25">
      <c r="A806" s="943"/>
      <c r="B806" s="88" t="s">
        <v>9</v>
      </c>
      <c r="C806" s="89" t="s">
        <v>1466</v>
      </c>
      <c r="D806" s="766"/>
      <c r="E806" s="767"/>
      <c r="F806" s="122" t="s">
        <v>10</v>
      </c>
      <c r="G806" s="116" t="s">
        <v>32</v>
      </c>
      <c r="I806" s="859"/>
      <c r="J806" s="88" t="s">
        <v>9</v>
      </c>
      <c r="K806" s="89" t="s">
        <v>27</v>
      </c>
      <c r="L806" s="656"/>
      <c r="M806" s="657"/>
      <c r="N806" s="90" t="s">
        <v>10</v>
      </c>
      <c r="O806" s="72" t="s">
        <v>32</v>
      </c>
      <c r="Q806" s="859"/>
      <c r="R806" s="88" t="s">
        <v>9</v>
      </c>
      <c r="S806" s="89" t="s">
        <v>27</v>
      </c>
      <c r="T806" s="656"/>
      <c r="U806" s="657"/>
      <c r="V806" s="90" t="s">
        <v>10</v>
      </c>
      <c r="W806" s="72" t="s">
        <v>32</v>
      </c>
      <c r="Y806" s="859"/>
      <c r="Z806" s="88" t="s">
        <v>9</v>
      </c>
      <c r="AA806" s="89" t="s">
        <v>16</v>
      </c>
      <c r="AB806" s="656"/>
      <c r="AC806" s="657"/>
      <c r="AD806" s="90" t="s">
        <v>10</v>
      </c>
      <c r="AE806" s="72" t="s">
        <v>32</v>
      </c>
      <c r="AI806" s="1"/>
      <c r="AJ806" s="1"/>
      <c r="AK806" s="1"/>
      <c r="AL806" s="1"/>
    </row>
    <row r="807" spans="1:38" ht="12.75" customHeight="1" x14ac:dyDescent="0.25">
      <c r="A807" s="943"/>
      <c r="B807" s="88" t="s">
        <v>11</v>
      </c>
      <c r="C807" s="89" t="s">
        <v>55</v>
      </c>
      <c r="D807" s="768"/>
      <c r="E807" s="769"/>
      <c r="F807" s="125" t="s">
        <v>759</v>
      </c>
      <c r="G807" s="124">
        <v>1</v>
      </c>
      <c r="I807" s="859"/>
      <c r="J807" s="88" t="s">
        <v>11</v>
      </c>
      <c r="K807" s="89" t="s">
        <v>64</v>
      </c>
      <c r="L807" s="658"/>
      <c r="M807" s="659"/>
      <c r="N807" s="845"/>
      <c r="O807" s="846"/>
      <c r="Q807" s="859"/>
      <c r="R807" s="88" t="s">
        <v>11</v>
      </c>
      <c r="S807" s="89" t="s">
        <v>64</v>
      </c>
      <c r="T807" s="658"/>
      <c r="U807" s="659"/>
      <c r="V807" s="845"/>
      <c r="W807" s="846"/>
      <c r="Y807" s="859"/>
      <c r="Z807" s="88" t="s">
        <v>11</v>
      </c>
      <c r="AA807" s="89" t="s">
        <v>12</v>
      </c>
      <c r="AB807" s="658"/>
      <c r="AC807" s="659"/>
      <c r="AD807" s="836"/>
      <c r="AE807" s="837"/>
      <c r="AI807" s="1"/>
      <c r="AJ807" s="1"/>
      <c r="AK807" s="1"/>
      <c r="AL807" s="1"/>
    </row>
    <row r="808" spans="1:38" ht="134.25" customHeight="1" x14ac:dyDescent="0.25">
      <c r="A808" s="943"/>
      <c r="B808" s="730" t="s">
        <v>986</v>
      </c>
      <c r="C808" s="681"/>
      <c r="D808" s="681"/>
      <c r="E808" s="681"/>
      <c r="F808" s="681"/>
      <c r="G808" s="919"/>
      <c r="I808" s="859"/>
      <c r="J808" s="699" t="s">
        <v>1048</v>
      </c>
      <c r="K808" s="700"/>
      <c r="L808" s="700"/>
      <c r="M808" s="700"/>
      <c r="N808" s="700"/>
      <c r="O808" s="701"/>
      <c r="Q808" s="859"/>
      <c r="R808" s="730" t="s">
        <v>1049</v>
      </c>
      <c r="S808" s="681"/>
      <c r="T808" s="681"/>
      <c r="U808" s="681"/>
      <c r="V808" s="681"/>
      <c r="W808" s="682"/>
      <c r="Y808" s="859"/>
      <c r="Z808" s="730" t="s">
        <v>689</v>
      </c>
      <c r="AA808" s="681"/>
      <c r="AB808" s="681"/>
      <c r="AC808" s="681"/>
      <c r="AD808" s="681"/>
      <c r="AE808" s="682"/>
      <c r="AI808" s="1"/>
      <c r="AJ808" s="1"/>
      <c r="AK808" s="1"/>
      <c r="AL808" s="1"/>
    </row>
    <row r="809" spans="1:38" ht="23.65" customHeight="1" thickBot="1" x14ac:dyDescent="0.3">
      <c r="A809" s="1226"/>
      <c r="B809" s="920"/>
      <c r="C809" s="921"/>
      <c r="D809" s="921"/>
      <c r="E809" s="921"/>
      <c r="F809" s="921"/>
      <c r="G809" s="922"/>
      <c r="I809" s="376" t="s">
        <v>194</v>
      </c>
      <c r="J809" s="702"/>
      <c r="K809" s="703"/>
      <c r="L809" s="703"/>
      <c r="M809" s="703"/>
      <c r="N809" s="703"/>
      <c r="O809" s="704"/>
      <c r="Q809" s="369" t="s">
        <v>817</v>
      </c>
      <c r="R809" s="827"/>
      <c r="S809" s="684"/>
      <c r="T809" s="684"/>
      <c r="U809" s="684"/>
      <c r="V809" s="684"/>
      <c r="W809" s="685"/>
      <c r="Y809" s="860"/>
      <c r="Z809" s="827"/>
      <c r="AA809" s="684"/>
      <c r="AB809" s="684"/>
      <c r="AC809" s="684"/>
      <c r="AD809" s="684"/>
      <c r="AE809" s="685"/>
      <c r="AI809" s="1"/>
      <c r="AJ809" s="1"/>
      <c r="AK809" s="1"/>
      <c r="AL809" s="1"/>
    </row>
    <row r="810" spans="1:38" ht="17.25" thickTop="1" thickBot="1" x14ac:dyDescent="0.3"/>
    <row r="811" spans="1:38" ht="23.65" customHeight="1" thickTop="1" x14ac:dyDescent="0.25">
      <c r="A811" s="705" t="s">
        <v>1907</v>
      </c>
      <c r="B811" s="723" t="s">
        <v>0</v>
      </c>
      <c r="C811" s="724"/>
      <c r="D811" s="723" t="s">
        <v>1</v>
      </c>
      <c r="E811" s="725"/>
      <c r="F811" s="723" t="s">
        <v>1</v>
      </c>
      <c r="G811" s="726"/>
      <c r="I811" s="858" t="s">
        <v>210</v>
      </c>
      <c r="J811" s="815" t="s">
        <v>138</v>
      </c>
      <c r="K811" s="816"/>
      <c r="L811" s="815" t="s">
        <v>1</v>
      </c>
      <c r="M811" s="816"/>
      <c r="N811" s="815" t="s">
        <v>1</v>
      </c>
      <c r="O811" s="900"/>
      <c r="Q811" s="776" t="s">
        <v>1833</v>
      </c>
      <c r="R811" s="758" t="s">
        <v>0</v>
      </c>
      <c r="S811" s="746"/>
      <c r="T811" s="758" t="s">
        <v>1</v>
      </c>
      <c r="U811" s="746"/>
      <c r="V811" s="758" t="s">
        <v>1</v>
      </c>
      <c r="W811" s="1325"/>
      <c r="Y811" s="942" t="s">
        <v>814</v>
      </c>
      <c r="Z811" s="623" t="s">
        <v>0</v>
      </c>
      <c r="AA811" s="624"/>
      <c r="AB811" s="621" t="s">
        <v>42</v>
      </c>
      <c r="AC811" s="824"/>
      <c r="AD811" s="624" t="s">
        <v>42</v>
      </c>
      <c r="AE811" s="625"/>
      <c r="AI811" s="1"/>
      <c r="AJ811" s="1"/>
      <c r="AK811" s="1"/>
      <c r="AL811" s="1"/>
    </row>
    <row r="812" spans="1:38" ht="20.25" customHeight="1" x14ac:dyDescent="0.25">
      <c r="A812" s="706"/>
      <c r="B812" s="529" t="s">
        <v>1216</v>
      </c>
      <c r="C812" s="530"/>
      <c r="D812" s="770">
        <v>34900</v>
      </c>
      <c r="E812" s="771"/>
      <c r="F812" s="727">
        <f>D812*(1-'SZORZÓ+FELTÉTELEK'!$A$1)</f>
        <v>34900</v>
      </c>
      <c r="G812" s="851"/>
      <c r="I812" s="859"/>
      <c r="J812" s="529" t="s">
        <v>211</v>
      </c>
      <c r="K812" s="530"/>
      <c r="L812" s="727">
        <v>55900</v>
      </c>
      <c r="M812" s="630"/>
      <c r="N812" s="727">
        <f>L812*(1-'SZORZÓ+FELTÉTELEK'!$A$1)</f>
        <v>55900</v>
      </c>
      <c r="O812" s="851"/>
      <c r="Q812" s="777"/>
      <c r="R812" s="529" t="s">
        <v>94</v>
      </c>
      <c r="S812" s="530"/>
      <c r="T812" s="727">
        <f>T813-6700</f>
        <v>75300</v>
      </c>
      <c r="U812" s="630"/>
      <c r="V812" s="630">
        <f>T812*(1-'SZORZÓ+FELTÉTELEK'!$A$1)</f>
        <v>75300</v>
      </c>
      <c r="W812" s="844"/>
      <c r="Y812" s="943"/>
      <c r="Z812" s="529" t="s">
        <v>160</v>
      </c>
      <c r="AA812" s="530"/>
      <c r="AB812" s="646">
        <v>39000</v>
      </c>
      <c r="AC812" s="646"/>
      <c r="AD812" s="727">
        <f>AB812*(1-'SZORZÓ+FELTÉTELEK'!$A$1)</f>
        <v>39000</v>
      </c>
      <c r="AE812" s="972"/>
      <c r="AI812" s="1"/>
      <c r="AJ812" s="1"/>
      <c r="AK812" s="1"/>
      <c r="AL812" s="1"/>
    </row>
    <row r="813" spans="1:38" ht="20.25" customHeight="1" x14ac:dyDescent="0.25">
      <c r="A813" s="706"/>
      <c r="B813" s="799"/>
      <c r="C813" s="781"/>
      <c r="D813" s="781"/>
      <c r="E813" s="781"/>
      <c r="F813" s="781"/>
      <c r="G813" s="807"/>
      <c r="I813" s="859"/>
      <c r="J813" s="529" t="s">
        <v>212</v>
      </c>
      <c r="K813" s="530"/>
      <c r="L813" s="727">
        <v>67000</v>
      </c>
      <c r="M813" s="630"/>
      <c r="N813" s="727">
        <f>L813*(1-'SZORZÓ+FELTÉTELEK'!$A$1)</f>
        <v>67000</v>
      </c>
      <c r="O813" s="851"/>
      <c r="Q813" s="777"/>
      <c r="R813" s="529" t="s">
        <v>1110</v>
      </c>
      <c r="S813" s="530"/>
      <c r="T813" s="727">
        <v>82000</v>
      </c>
      <c r="U813" s="630"/>
      <c r="V813" s="630">
        <f>T813*(1-'SZORZÓ+FELTÉTELEK'!$A$1)</f>
        <v>82000</v>
      </c>
      <c r="W813" s="844"/>
      <c r="Y813" s="943"/>
      <c r="Z813" s="799"/>
      <c r="AA813" s="781"/>
      <c r="AB813" s="781"/>
      <c r="AC813" s="781"/>
      <c r="AD813" s="781"/>
      <c r="AE813" s="1381"/>
      <c r="AI813" s="1"/>
      <c r="AJ813" s="1"/>
      <c r="AK813" s="1"/>
      <c r="AL813" s="1"/>
    </row>
    <row r="814" spans="1:38" ht="20.25" customHeight="1" x14ac:dyDescent="0.25">
      <c r="A814" s="706"/>
      <c r="B814" s="801"/>
      <c r="C814" s="802"/>
      <c r="D814" s="802"/>
      <c r="E814" s="802"/>
      <c r="F814" s="802"/>
      <c r="G814" s="808"/>
      <c r="I814" s="859"/>
      <c r="J814" s="708" t="s">
        <v>1217</v>
      </c>
      <c r="K814" s="709"/>
      <c r="L814" s="709"/>
      <c r="M814" s="709"/>
      <c r="N814" s="709"/>
      <c r="O814" s="893"/>
      <c r="Q814" s="777"/>
      <c r="R814" s="810" t="s">
        <v>1429</v>
      </c>
      <c r="S814" s="811"/>
      <c r="T814" s="727">
        <f>T813+3200</f>
        <v>85200</v>
      </c>
      <c r="U814" s="630"/>
      <c r="V814" s="630">
        <f>T814*(1-'SZORZÓ+FELTÉTELEK'!$A$1)</f>
        <v>85200</v>
      </c>
      <c r="W814" s="844"/>
      <c r="Y814" s="943"/>
      <c r="Z814" s="801"/>
      <c r="AA814" s="802"/>
      <c r="AB814" s="802"/>
      <c r="AC814" s="802"/>
      <c r="AD814" s="802"/>
      <c r="AE814" s="1382"/>
      <c r="AI814" s="1"/>
      <c r="AJ814" s="1"/>
      <c r="AK814" s="1"/>
      <c r="AL814" s="1"/>
    </row>
    <row r="815" spans="1:38" ht="20.25" customHeight="1" x14ac:dyDescent="0.25">
      <c r="A815" s="706"/>
      <c r="B815" s="735"/>
      <c r="C815" s="736"/>
      <c r="D815" s="736"/>
      <c r="E815" s="736"/>
      <c r="F815" s="736"/>
      <c r="G815" s="809"/>
      <c r="I815" s="859"/>
      <c r="J815" s="714"/>
      <c r="K815" s="715"/>
      <c r="L815" s="715"/>
      <c r="M815" s="715"/>
      <c r="N815" s="715"/>
      <c r="O815" s="905"/>
      <c r="Q815" s="777"/>
      <c r="R815" s="810"/>
      <c r="S815" s="891"/>
      <c r="T815" s="891"/>
      <c r="U815" s="891"/>
      <c r="V815" s="891"/>
      <c r="W815" s="1011"/>
      <c r="Y815" s="943"/>
      <c r="Z815" s="735"/>
      <c r="AA815" s="736"/>
      <c r="AB815" s="736"/>
      <c r="AC815" s="736"/>
      <c r="AD815" s="736"/>
      <c r="AE815" s="1383"/>
      <c r="AI815" s="1"/>
      <c r="AJ815" s="1"/>
      <c r="AK815" s="1"/>
      <c r="AL815" s="1"/>
    </row>
    <row r="816" spans="1:38" ht="12.75" customHeight="1" x14ac:dyDescent="0.25">
      <c r="A816" s="706"/>
      <c r="B816" s="88" t="s">
        <v>2</v>
      </c>
      <c r="C816" s="89" t="s">
        <v>1464</v>
      </c>
      <c r="D816" s="654"/>
      <c r="E816" s="655"/>
      <c r="F816" s="88" t="s">
        <v>3</v>
      </c>
      <c r="G816" s="276" t="s">
        <v>100</v>
      </c>
      <c r="I816" s="859"/>
      <c r="J816" s="88" t="s">
        <v>2</v>
      </c>
      <c r="K816" s="89" t="s">
        <v>155</v>
      </c>
      <c r="L816" s="654"/>
      <c r="M816" s="655"/>
      <c r="N816" s="88" t="s">
        <v>3</v>
      </c>
      <c r="O816" s="73" t="s">
        <v>100</v>
      </c>
      <c r="Q816" s="777"/>
      <c r="R816" s="88" t="s">
        <v>2</v>
      </c>
      <c r="S816" s="89" t="s">
        <v>616</v>
      </c>
      <c r="T816" s="654"/>
      <c r="U816" s="655"/>
      <c r="V816" s="88" t="s">
        <v>3</v>
      </c>
      <c r="W816" s="190" t="s">
        <v>100</v>
      </c>
      <c r="Y816" s="943"/>
      <c r="Z816" s="88" t="s">
        <v>2</v>
      </c>
      <c r="AA816" s="89" t="s">
        <v>813</v>
      </c>
      <c r="AB816" s="764"/>
      <c r="AC816" s="765"/>
      <c r="AD816" s="87" t="s">
        <v>3</v>
      </c>
      <c r="AE816" s="112" t="s">
        <v>100</v>
      </c>
      <c r="AI816" s="1"/>
      <c r="AJ816" s="1"/>
      <c r="AK816" s="1"/>
      <c r="AL816" s="1"/>
    </row>
    <row r="817" spans="1:39" ht="12.75" customHeight="1" x14ac:dyDescent="0.25">
      <c r="A817" s="706"/>
      <c r="B817" s="88" t="s">
        <v>5</v>
      </c>
      <c r="C817" s="89" t="s">
        <v>620</v>
      </c>
      <c r="D817" s="656"/>
      <c r="E817" s="657"/>
      <c r="F817" s="88" t="s">
        <v>6</v>
      </c>
      <c r="G817" s="277" t="s">
        <v>202</v>
      </c>
      <c r="I817" s="859"/>
      <c r="J817" s="88" t="s">
        <v>5</v>
      </c>
      <c r="K817" s="89" t="s">
        <v>37</v>
      </c>
      <c r="L817" s="656"/>
      <c r="M817" s="657"/>
      <c r="N817" s="88" t="s">
        <v>6</v>
      </c>
      <c r="O817" s="71" t="s">
        <v>185</v>
      </c>
      <c r="Q817" s="777"/>
      <c r="R817" s="88" t="s">
        <v>5</v>
      </c>
      <c r="S817" s="89" t="s">
        <v>98</v>
      </c>
      <c r="T817" s="656"/>
      <c r="U817" s="657"/>
      <c r="V817" s="88" t="s">
        <v>6</v>
      </c>
      <c r="W817" s="192" t="s">
        <v>650</v>
      </c>
      <c r="Y817" s="943"/>
      <c r="Z817" s="88" t="s">
        <v>5</v>
      </c>
      <c r="AA817" s="89" t="s">
        <v>231</v>
      </c>
      <c r="AB817" s="766"/>
      <c r="AC817" s="767"/>
      <c r="AD817" s="87" t="s">
        <v>6</v>
      </c>
      <c r="AE817" s="111" t="s">
        <v>202</v>
      </c>
      <c r="AI817" s="1"/>
      <c r="AJ817" s="1"/>
      <c r="AK817" s="1"/>
      <c r="AL817" s="1"/>
    </row>
    <row r="818" spans="1:39" ht="12.75" customHeight="1" x14ac:dyDescent="0.25">
      <c r="A818" s="706"/>
      <c r="B818" s="88" t="s">
        <v>7</v>
      </c>
      <c r="C818" s="89" t="s">
        <v>28</v>
      </c>
      <c r="D818" s="656"/>
      <c r="E818" s="657"/>
      <c r="F818" s="122" t="s">
        <v>10</v>
      </c>
      <c r="G818" s="439" t="s">
        <v>32</v>
      </c>
      <c r="I818" s="859"/>
      <c r="J818" s="88" t="s">
        <v>7</v>
      </c>
      <c r="K818" s="89" t="s">
        <v>69</v>
      </c>
      <c r="L818" s="656"/>
      <c r="M818" s="657"/>
      <c r="N818" s="90" t="s">
        <v>8</v>
      </c>
      <c r="O818" s="72" t="s">
        <v>14</v>
      </c>
      <c r="Q818" s="777"/>
      <c r="R818" s="88" t="s">
        <v>7</v>
      </c>
      <c r="S818" s="91">
        <v>64</v>
      </c>
      <c r="T818" s="656"/>
      <c r="U818" s="657"/>
      <c r="V818" s="90" t="s">
        <v>8</v>
      </c>
      <c r="W818" s="192" t="s">
        <v>157</v>
      </c>
      <c r="Y818" s="943"/>
      <c r="Z818" s="88" t="s">
        <v>7</v>
      </c>
      <c r="AA818" s="89" t="s">
        <v>105</v>
      </c>
      <c r="AB818" s="766"/>
      <c r="AC818" s="767"/>
      <c r="AD818" s="7" t="s">
        <v>8</v>
      </c>
      <c r="AE818" s="110" t="s">
        <v>283</v>
      </c>
      <c r="AI818" s="1"/>
      <c r="AJ818" s="1"/>
      <c r="AK818" s="1"/>
      <c r="AL818" s="1"/>
    </row>
    <row r="819" spans="1:39" ht="12.75" customHeight="1" x14ac:dyDescent="0.25">
      <c r="A819" s="706"/>
      <c r="B819" s="88" t="s">
        <v>9</v>
      </c>
      <c r="C819" s="89" t="s">
        <v>27</v>
      </c>
      <c r="D819" s="656"/>
      <c r="E819" s="657"/>
      <c r="F819" s="121" t="s">
        <v>759</v>
      </c>
      <c r="G819" s="440">
        <v>1</v>
      </c>
      <c r="I819" s="859"/>
      <c r="J819" s="88" t="s">
        <v>9</v>
      </c>
      <c r="K819" s="89" t="s">
        <v>12</v>
      </c>
      <c r="L819" s="656"/>
      <c r="M819" s="657"/>
      <c r="N819" s="90" t="s">
        <v>10</v>
      </c>
      <c r="O819" s="72" t="s">
        <v>32</v>
      </c>
      <c r="Q819" s="777"/>
      <c r="R819" s="88" t="s">
        <v>9</v>
      </c>
      <c r="S819" s="91">
        <v>48</v>
      </c>
      <c r="T819" s="656"/>
      <c r="U819" s="657"/>
      <c r="V819" s="90" t="s">
        <v>10</v>
      </c>
      <c r="W819" s="192" t="s">
        <v>96</v>
      </c>
      <c r="Y819" s="943"/>
      <c r="Z819" s="88" t="s">
        <v>9</v>
      </c>
      <c r="AA819" s="89" t="s">
        <v>91</v>
      </c>
      <c r="AB819" s="766"/>
      <c r="AC819" s="767"/>
      <c r="AD819" s="122" t="s">
        <v>10</v>
      </c>
      <c r="AE819" s="116" t="s">
        <v>96</v>
      </c>
      <c r="AI819" s="1"/>
      <c r="AJ819" s="1"/>
      <c r="AK819" s="1"/>
      <c r="AL819" s="1"/>
    </row>
    <row r="820" spans="1:39" ht="12.75" customHeight="1" x14ac:dyDescent="0.25">
      <c r="A820" s="706"/>
      <c r="B820" s="88" t="s">
        <v>11</v>
      </c>
      <c r="C820" s="89" t="s">
        <v>27</v>
      </c>
      <c r="D820" s="658"/>
      <c r="E820" s="659"/>
      <c r="F820" s="836"/>
      <c r="G820" s="1010"/>
      <c r="I820" s="859"/>
      <c r="J820" s="88" t="s">
        <v>11</v>
      </c>
      <c r="K820" s="89" t="s">
        <v>12</v>
      </c>
      <c r="L820" s="658"/>
      <c r="M820" s="659"/>
      <c r="N820" s="836"/>
      <c r="O820" s="837"/>
      <c r="Q820" s="777"/>
      <c r="R820" s="88" t="s">
        <v>11</v>
      </c>
      <c r="S820" s="91">
        <v>47</v>
      </c>
      <c r="T820" s="658"/>
      <c r="U820" s="659"/>
      <c r="V820" s="845"/>
      <c r="W820" s="1326"/>
      <c r="Y820" s="943"/>
      <c r="Z820" s="88" t="s">
        <v>11</v>
      </c>
      <c r="AA820" s="89" t="s">
        <v>64</v>
      </c>
      <c r="AB820" s="768"/>
      <c r="AC820" s="769"/>
      <c r="AD820" s="125" t="s">
        <v>759</v>
      </c>
      <c r="AE820" s="131">
        <v>1</v>
      </c>
      <c r="AI820" s="1"/>
      <c r="AJ820" s="1"/>
      <c r="AK820" s="1"/>
      <c r="AL820" s="1"/>
    </row>
    <row r="821" spans="1:39" ht="134.25" customHeight="1" x14ac:dyDescent="0.25">
      <c r="A821" s="706"/>
      <c r="B821" s="730" t="s">
        <v>1908</v>
      </c>
      <c r="C821" s="681"/>
      <c r="D821" s="681"/>
      <c r="E821" s="681"/>
      <c r="F821" s="681"/>
      <c r="G821" s="772"/>
      <c r="I821" s="859"/>
      <c r="J821" s="730" t="s">
        <v>989</v>
      </c>
      <c r="K821" s="681"/>
      <c r="L821" s="681"/>
      <c r="M821" s="681"/>
      <c r="N821" s="681"/>
      <c r="O821" s="682"/>
      <c r="Q821" s="777"/>
      <c r="R821" s="730" t="s">
        <v>2024</v>
      </c>
      <c r="S821" s="681"/>
      <c r="T821" s="681"/>
      <c r="U821" s="681"/>
      <c r="V821" s="681"/>
      <c r="W821" s="731"/>
      <c r="Y821" s="943"/>
      <c r="Z821" s="730" t="s">
        <v>812</v>
      </c>
      <c r="AA821" s="681"/>
      <c r="AB821" s="681"/>
      <c r="AC821" s="681"/>
      <c r="AD821" s="681"/>
      <c r="AE821" s="919"/>
      <c r="AI821" s="1"/>
      <c r="AJ821" s="1"/>
      <c r="AK821" s="1"/>
      <c r="AL821" s="1"/>
    </row>
    <row r="822" spans="1:39" ht="23.65" customHeight="1" thickBot="1" x14ac:dyDescent="0.3">
      <c r="A822" s="707"/>
      <c r="B822" s="773"/>
      <c r="C822" s="774"/>
      <c r="D822" s="774"/>
      <c r="E822" s="774"/>
      <c r="F822" s="774"/>
      <c r="G822" s="775"/>
      <c r="I822" s="860"/>
      <c r="J822" s="827"/>
      <c r="K822" s="684"/>
      <c r="L822" s="684"/>
      <c r="M822" s="684"/>
      <c r="N822" s="684"/>
      <c r="O822" s="685"/>
      <c r="Q822" s="778"/>
      <c r="R822" s="732"/>
      <c r="S822" s="733"/>
      <c r="T822" s="733"/>
      <c r="U822" s="733"/>
      <c r="V822" s="733"/>
      <c r="W822" s="734"/>
      <c r="Y822" s="1226"/>
      <c r="Z822" s="920"/>
      <c r="AA822" s="921"/>
      <c r="AB822" s="921"/>
      <c r="AC822" s="921"/>
      <c r="AD822" s="921"/>
      <c r="AE822" s="922"/>
      <c r="AI822" s="1"/>
      <c r="AJ822" s="1"/>
      <c r="AK822" s="1"/>
      <c r="AL822" s="1"/>
    </row>
    <row r="823" spans="1:39" ht="16.5" thickBot="1" x14ac:dyDescent="0.3">
      <c r="R823" s="83"/>
      <c r="S823" s="83"/>
      <c r="T823" s="83"/>
      <c r="U823" s="83"/>
      <c r="V823" s="83"/>
      <c r="W823" s="83"/>
      <c r="Z823" s="83"/>
      <c r="AA823" s="83"/>
      <c r="AB823" s="83"/>
      <c r="AC823" s="83"/>
      <c r="AD823" s="83"/>
      <c r="AE823" s="83"/>
      <c r="AF823" s="83"/>
      <c r="AG823" s="83"/>
    </row>
    <row r="824" spans="1:39" ht="23.65" hidden="1" customHeight="1" x14ac:dyDescent="0.25">
      <c r="S824" s="1"/>
      <c r="T824" s="1"/>
      <c r="U824" s="1"/>
      <c r="V824" s="1"/>
      <c r="Z824" s="83"/>
      <c r="AA824" s="83"/>
      <c r="AB824" s="83"/>
      <c r="AC824" s="83"/>
      <c r="AD824" s="83"/>
      <c r="AE824" s="83"/>
      <c r="AF824" s="83"/>
      <c r="AG824" s="83"/>
      <c r="AH824" s="802"/>
      <c r="AI824" s="802"/>
      <c r="AJ824" s="802"/>
      <c r="AK824" s="802"/>
      <c r="AL824" s="802"/>
      <c r="AM824" s="802"/>
    </row>
    <row r="825" spans="1:39" ht="20.25" hidden="1" customHeight="1" x14ac:dyDescent="0.25">
      <c r="S825" s="1"/>
      <c r="T825" s="1"/>
      <c r="U825" s="1"/>
      <c r="V825" s="1"/>
      <c r="Z825" s="83"/>
      <c r="AA825" s="83"/>
      <c r="AB825" s="83"/>
      <c r="AC825" s="83"/>
      <c r="AD825" s="83"/>
      <c r="AE825" s="83"/>
      <c r="AF825" s="83"/>
      <c r="AG825" s="83"/>
      <c r="AH825" s="802"/>
      <c r="AI825" s="802"/>
      <c r="AJ825" s="791"/>
      <c r="AK825" s="791"/>
      <c r="AL825" s="791"/>
      <c r="AM825" s="791"/>
    </row>
    <row r="826" spans="1:39" ht="20.25" hidden="1" customHeight="1" x14ac:dyDescent="0.25">
      <c r="S826" s="1"/>
      <c r="T826" s="1"/>
      <c r="U826" s="1"/>
      <c r="V826" s="1"/>
      <c r="Z826" s="83"/>
      <c r="AA826" s="83"/>
      <c r="AB826" s="83"/>
      <c r="AC826" s="83"/>
      <c r="AD826" s="83"/>
      <c r="AE826" s="83"/>
      <c r="AF826" s="83"/>
      <c r="AG826" s="83"/>
      <c r="AH826" s="712"/>
      <c r="AI826" s="712"/>
      <c r="AJ826" s="712"/>
      <c r="AK826" s="712"/>
      <c r="AL826" s="712"/>
      <c r="AM826" s="712"/>
    </row>
    <row r="827" spans="1:39" ht="20.25" hidden="1" customHeight="1" x14ac:dyDescent="0.25">
      <c r="S827" s="1"/>
      <c r="T827" s="1"/>
      <c r="U827" s="1"/>
      <c r="V827" s="1"/>
      <c r="Z827" s="83"/>
      <c r="AA827" s="83"/>
      <c r="AB827" s="83"/>
      <c r="AC827" s="83"/>
      <c r="AD827" s="83"/>
      <c r="AE827" s="83"/>
      <c r="AF827" s="83"/>
      <c r="AG827" s="83"/>
      <c r="AH827" s="712"/>
      <c r="AI827" s="712"/>
      <c r="AJ827" s="712"/>
      <c r="AK827" s="712"/>
      <c r="AL827" s="712"/>
      <c r="AM827" s="712"/>
    </row>
    <row r="828" spans="1:39" ht="20.25" hidden="1" customHeight="1" x14ac:dyDescent="0.25">
      <c r="S828" s="1"/>
      <c r="T828" s="1"/>
      <c r="U828" s="1"/>
      <c r="V828" s="1"/>
      <c r="Z828" s="83"/>
      <c r="AA828" s="83"/>
      <c r="AB828" s="83"/>
      <c r="AC828" s="83"/>
      <c r="AD828" s="83"/>
      <c r="AE828" s="83"/>
      <c r="AF828" s="83"/>
      <c r="AG828" s="83"/>
      <c r="AH828" s="712"/>
      <c r="AI828" s="712"/>
      <c r="AJ828" s="712"/>
      <c r="AK828" s="712"/>
      <c r="AL828" s="712"/>
      <c r="AM828" s="712"/>
    </row>
    <row r="829" spans="1:39" ht="12.75" hidden="1" customHeight="1" x14ac:dyDescent="0.25">
      <c r="S829" s="1"/>
      <c r="T829" s="1"/>
      <c r="U829" s="1"/>
      <c r="V829" s="1"/>
      <c r="Z829" s="83"/>
      <c r="AA829" s="83"/>
      <c r="AB829" s="83"/>
      <c r="AC829" s="83"/>
      <c r="AD829" s="83"/>
      <c r="AE829" s="83"/>
      <c r="AF829" s="83"/>
      <c r="AG829" s="83"/>
      <c r="AH829" s="194"/>
      <c r="AI829" s="193"/>
      <c r="AJ829" s="940"/>
      <c r="AK829" s="940"/>
      <c r="AL829" s="194"/>
      <c r="AM829" s="193"/>
    </row>
    <row r="830" spans="1:39" ht="12.75" hidden="1" customHeight="1" x14ac:dyDescent="0.25">
      <c r="S830" s="1"/>
      <c r="T830" s="1"/>
      <c r="U830" s="1"/>
      <c r="V830" s="1"/>
      <c r="Z830" s="83"/>
      <c r="AA830" s="83"/>
      <c r="AB830" s="83"/>
      <c r="AC830" s="83"/>
      <c r="AD830" s="83"/>
      <c r="AE830" s="83"/>
      <c r="AF830" s="83"/>
      <c r="AG830" s="83"/>
      <c r="AH830" s="194"/>
      <c r="AI830" s="193"/>
      <c r="AJ830" s="940"/>
      <c r="AK830" s="940"/>
      <c r="AL830" s="194"/>
      <c r="AM830" s="177"/>
    </row>
    <row r="831" spans="1:39" ht="12.75" hidden="1" customHeight="1" x14ac:dyDescent="0.25">
      <c r="S831" s="1"/>
      <c r="T831" s="1"/>
      <c r="U831" s="1"/>
      <c r="V831" s="1"/>
      <c r="Z831" s="83"/>
      <c r="AA831" s="83"/>
      <c r="AB831" s="83"/>
      <c r="AC831" s="83"/>
      <c r="AD831" s="83"/>
      <c r="AE831" s="83"/>
      <c r="AF831" s="83"/>
      <c r="AG831" s="83"/>
      <c r="AH831" s="194"/>
      <c r="AI831" s="193"/>
      <c r="AJ831" s="940"/>
      <c r="AK831" s="940"/>
      <c r="AL831" s="178"/>
      <c r="AM831" s="177"/>
    </row>
    <row r="832" spans="1:39" ht="12.75" hidden="1" customHeight="1" x14ac:dyDescent="0.25">
      <c r="S832" s="1"/>
      <c r="T832" s="1"/>
      <c r="U832" s="1"/>
      <c r="V832" s="1"/>
      <c r="Z832" s="83"/>
      <c r="AA832" s="83"/>
      <c r="AB832" s="83"/>
      <c r="AC832" s="83"/>
      <c r="AD832" s="83"/>
      <c r="AE832" s="83"/>
      <c r="AF832" s="83"/>
      <c r="AG832" s="83"/>
      <c r="AH832" s="194"/>
      <c r="AI832" s="193"/>
      <c r="AJ832" s="940"/>
      <c r="AK832" s="940"/>
      <c r="AL832" s="178"/>
      <c r="AM832" s="179"/>
    </row>
    <row r="833" spans="1:39" ht="12.75" hidden="1" customHeight="1" x14ac:dyDescent="0.25">
      <c r="S833" s="1"/>
      <c r="T833" s="1"/>
      <c r="U833" s="1"/>
      <c r="V833" s="1"/>
      <c r="Z833" s="83"/>
      <c r="AA833" s="83"/>
      <c r="AB833" s="83"/>
      <c r="AC833" s="83"/>
      <c r="AD833" s="83"/>
      <c r="AE833" s="83"/>
      <c r="AF833" s="83"/>
      <c r="AG833" s="83"/>
      <c r="AH833" s="194"/>
      <c r="AI833" s="193"/>
      <c r="AJ833" s="940"/>
      <c r="AK833" s="940"/>
      <c r="AL833" s="194"/>
      <c r="AM833" s="188"/>
    </row>
    <row r="834" spans="1:39" ht="134.25" hidden="1" customHeight="1" x14ac:dyDescent="0.25">
      <c r="S834" s="1"/>
      <c r="T834" s="1"/>
      <c r="U834" s="1"/>
      <c r="V834" s="1"/>
      <c r="Z834" s="83"/>
      <c r="AA834" s="83"/>
      <c r="AB834" s="83"/>
      <c r="AC834" s="83"/>
      <c r="AD834" s="83"/>
      <c r="AE834" s="83"/>
      <c r="AF834" s="83"/>
      <c r="AG834" s="83"/>
      <c r="AH834" s="895"/>
      <c r="AI834" s="895"/>
      <c r="AJ834" s="895"/>
      <c r="AK834" s="895"/>
      <c r="AL834" s="895"/>
      <c r="AM834" s="895"/>
    </row>
    <row r="835" spans="1:39" ht="23.65" hidden="1" customHeight="1" x14ac:dyDescent="0.25">
      <c r="S835" s="1"/>
      <c r="T835" s="1"/>
      <c r="U835" s="1"/>
      <c r="V835" s="1"/>
      <c r="Z835" s="83"/>
      <c r="AA835" s="83"/>
      <c r="AB835" s="83"/>
      <c r="AC835" s="83"/>
      <c r="AD835" s="83"/>
      <c r="AE835" s="83"/>
      <c r="AF835" s="83"/>
      <c r="AG835" s="83"/>
      <c r="AH835" s="895"/>
      <c r="AI835" s="895"/>
      <c r="AJ835" s="895"/>
      <c r="AK835" s="895"/>
      <c r="AL835" s="895"/>
      <c r="AM835" s="895"/>
    </row>
    <row r="836" spans="1:39" ht="16.899999999999999" hidden="1" customHeight="1" thickTop="1" thickBot="1" x14ac:dyDescent="0.3">
      <c r="Z836" s="83"/>
      <c r="AA836" s="83"/>
      <c r="AB836" s="83"/>
      <c r="AC836" s="83"/>
      <c r="AD836" s="83"/>
      <c r="AE836" s="83"/>
      <c r="AF836" s="83"/>
      <c r="AG836" s="83"/>
    </row>
    <row r="837" spans="1:39" ht="23.65" customHeight="1" thickBot="1" x14ac:dyDescent="0.3">
      <c r="A837" s="858" t="s">
        <v>1032</v>
      </c>
      <c r="B837" s="644" t="s">
        <v>0</v>
      </c>
      <c r="C837" s="645"/>
      <c r="D837" s="815" t="s">
        <v>1</v>
      </c>
      <c r="E837" s="816"/>
      <c r="F837" s="815" t="s">
        <v>1</v>
      </c>
      <c r="G837" s="900"/>
      <c r="I837" s="1423" t="s">
        <v>1475</v>
      </c>
      <c r="J837" s="762" t="s">
        <v>0</v>
      </c>
      <c r="K837" s="763"/>
      <c r="L837" s="1415" t="s">
        <v>1</v>
      </c>
      <c r="M837" s="1416"/>
      <c r="N837" s="762" t="s">
        <v>1</v>
      </c>
      <c r="O837" s="910"/>
      <c r="Q837" s="1423" t="s">
        <v>1653</v>
      </c>
      <c r="R837" s="762" t="s">
        <v>0</v>
      </c>
      <c r="S837" s="763"/>
      <c r="T837" s="1415" t="s">
        <v>1</v>
      </c>
      <c r="U837" s="1416"/>
      <c r="V837" s="762" t="s">
        <v>1</v>
      </c>
      <c r="W837" s="910"/>
      <c r="Y837" s="923" t="s">
        <v>1958</v>
      </c>
      <c r="Z837" s="815" t="s">
        <v>0</v>
      </c>
      <c r="AA837" s="816"/>
      <c r="AB837" s="815" t="s">
        <v>1</v>
      </c>
      <c r="AC837" s="816"/>
      <c r="AD837" s="815" t="s">
        <v>1</v>
      </c>
      <c r="AE837" s="900"/>
      <c r="AF837" s="83"/>
      <c r="AG837" s="83"/>
      <c r="AI837" s="1"/>
      <c r="AJ837" s="1"/>
      <c r="AK837" s="1"/>
      <c r="AL837" s="1"/>
    </row>
    <row r="838" spans="1:39" ht="20.25" customHeight="1" x14ac:dyDescent="0.25">
      <c r="A838" s="859"/>
      <c r="B838" s="529" t="s">
        <v>191</v>
      </c>
      <c r="C838" s="530"/>
      <c r="D838" s="727">
        <v>84000</v>
      </c>
      <c r="E838" s="630"/>
      <c r="F838" s="630">
        <f>D838*(1-'SZORZÓ+FELTÉTELEK'!$A$1)</f>
        <v>84000</v>
      </c>
      <c r="G838" s="647"/>
      <c r="I838" s="1424"/>
      <c r="J838" s="1441" t="s">
        <v>1474</v>
      </c>
      <c r="K838" s="1441"/>
      <c r="L838" s="1624">
        <v>35900</v>
      </c>
      <c r="M838" s="1624"/>
      <c r="N838" s="1463">
        <f>L838*(1-'SZORZÓ+FELTÉTELEK'!$A$1)</f>
        <v>35900</v>
      </c>
      <c r="O838" s="1464"/>
      <c r="Q838" s="1424"/>
      <c r="R838" s="1441" t="s">
        <v>1474</v>
      </c>
      <c r="S838" s="1441"/>
      <c r="T838" s="1624">
        <v>37900</v>
      </c>
      <c r="U838" s="1624"/>
      <c r="V838" s="1463">
        <f>T838*(1-'SZORZÓ+FELTÉTELEK'!$A$1)</f>
        <v>37900</v>
      </c>
      <c r="W838" s="1464"/>
      <c r="Y838" s="924"/>
      <c r="Z838" s="529" t="s">
        <v>1959</v>
      </c>
      <c r="AA838" s="530"/>
      <c r="AB838" s="770">
        <v>59000</v>
      </c>
      <c r="AC838" s="771"/>
      <c r="AD838" s="960">
        <f>AB838*(1-'SZORZÓ+FELTÉTELEK'!$A$1)</f>
        <v>59000</v>
      </c>
      <c r="AE838" s="961"/>
      <c r="AF838" s="83"/>
      <c r="AG838" s="83"/>
      <c r="AI838" s="1"/>
      <c r="AJ838" s="1"/>
      <c r="AK838" s="1"/>
      <c r="AL838" s="1"/>
    </row>
    <row r="839" spans="1:39" ht="20.25" customHeight="1" x14ac:dyDescent="0.25">
      <c r="A839" s="859"/>
      <c r="B839" s="529" t="s">
        <v>1674</v>
      </c>
      <c r="C839" s="530"/>
      <c r="D839" s="727">
        <v>8500</v>
      </c>
      <c r="E839" s="630"/>
      <c r="F839" s="630">
        <f>D839*(1-'SZORZÓ+FELTÉTELEK'!$A$1)</f>
        <v>8500</v>
      </c>
      <c r="G839" s="647"/>
      <c r="I839" s="1424"/>
      <c r="J839" s="1435" t="s">
        <v>1910</v>
      </c>
      <c r="K839" s="1442"/>
      <c r="L839" s="1442"/>
      <c r="M839" s="1442"/>
      <c r="N839" s="1442"/>
      <c r="O839" s="1443"/>
      <c r="Q839" s="1424"/>
      <c r="R839" s="1435" t="s">
        <v>1910</v>
      </c>
      <c r="S839" s="1436"/>
      <c r="T839" s="1436"/>
      <c r="U839" s="1436"/>
      <c r="V839" s="1436"/>
      <c r="W839" s="1437"/>
      <c r="Y839" s="924"/>
      <c r="Z839" s="529" t="s">
        <v>174</v>
      </c>
      <c r="AA839" s="530"/>
      <c r="AB839" s="770">
        <v>59000</v>
      </c>
      <c r="AC839" s="771"/>
      <c r="AD839" s="960">
        <f>AB839*(1-'SZORZÓ+FELTÉTELEK'!$A$1)</f>
        <v>59000</v>
      </c>
      <c r="AE839" s="961"/>
      <c r="AF839" s="83"/>
      <c r="AG839" s="83"/>
      <c r="AI839" s="1"/>
      <c r="AJ839" s="1"/>
      <c r="AK839" s="1"/>
      <c r="AL839" s="1"/>
    </row>
    <row r="840" spans="1:39" ht="20.25" customHeight="1" x14ac:dyDescent="0.25">
      <c r="A840" s="859"/>
      <c r="B840" s="708" t="s">
        <v>1109</v>
      </c>
      <c r="C840" s="709"/>
      <c r="D840" s="709"/>
      <c r="E840" s="709"/>
      <c r="F840" s="709"/>
      <c r="G840" s="893"/>
      <c r="I840" s="1424"/>
      <c r="J840" s="1444"/>
      <c r="K840" s="1445"/>
      <c r="L840" s="1445"/>
      <c r="M840" s="1445"/>
      <c r="N840" s="1445"/>
      <c r="O840" s="1446"/>
      <c r="Q840" s="1424"/>
      <c r="R840" s="1438"/>
      <c r="S840" s="1439"/>
      <c r="T840" s="1439"/>
      <c r="U840" s="1439"/>
      <c r="V840" s="1439"/>
      <c r="W840" s="1440"/>
      <c r="Y840" s="924"/>
      <c r="Z840" s="711"/>
      <c r="AA840" s="712"/>
      <c r="AB840" s="712"/>
      <c r="AC840" s="712"/>
      <c r="AD840" s="712"/>
      <c r="AE840" s="904"/>
      <c r="AF840" s="83"/>
      <c r="AG840" s="83"/>
      <c r="AI840" s="1"/>
      <c r="AJ840" s="1"/>
      <c r="AK840" s="1"/>
      <c r="AL840" s="1"/>
    </row>
    <row r="841" spans="1:39" ht="20.25" customHeight="1" x14ac:dyDescent="0.25">
      <c r="A841" s="859"/>
      <c r="B841" s="714"/>
      <c r="C841" s="715"/>
      <c r="D841" s="715"/>
      <c r="E841" s="715"/>
      <c r="F841" s="715"/>
      <c r="G841" s="905"/>
      <c r="I841" s="1424"/>
      <c r="J841" s="121" t="s">
        <v>2</v>
      </c>
      <c r="K841" s="475" t="s">
        <v>155</v>
      </c>
      <c r="L841" s="697"/>
      <c r="M841" s="697"/>
      <c r="N841" s="121" t="s">
        <v>3</v>
      </c>
      <c r="O841" s="173" t="s">
        <v>100</v>
      </c>
      <c r="Q841" s="1424"/>
      <c r="R841" s="121" t="s">
        <v>2</v>
      </c>
      <c r="S841" s="475" t="s">
        <v>1654</v>
      </c>
      <c r="T841" s="697"/>
      <c r="U841" s="697"/>
      <c r="V841" s="121" t="s">
        <v>3</v>
      </c>
      <c r="W841" s="173" t="s">
        <v>100</v>
      </c>
      <c r="Y841" s="924"/>
      <c r="Z841" s="714"/>
      <c r="AA841" s="715"/>
      <c r="AB841" s="715"/>
      <c r="AC841" s="715"/>
      <c r="AD841" s="715"/>
      <c r="AE841" s="905"/>
      <c r="AF841" s="83"/>
      <c r="AG841" s="83"/>
      <c r="AI841" s="1"/>
      <c r="AJ841" s="1"/>
      <c r="AK841" s="1"/>
      <c r="AL841" s="1"/>
    </row>
    <row r="842" spans="1:39" ht="12.75" customHeight="1" x14ac:dyDescent="0.25">
      <c r="A842" s="859"/>
      <c r="B842" s="88" t="s">
        <v>2</v>
      </c>
      <c r="C842" s="89" t="s">
        <v>807</v>
      </c>
      <c r="D842" s="654"/>
      <c r="E842" s="655"/>
      <c r="F842" s="88" t="s">
        <v>3</v>
      </c>
      <c r="G842" s="73" t="s">
        <v>100</v>
      </c>
      <c r="I842" s="1424"/>
      <c r="J842" s="121" t="s">
        <v>5</v>
      </c>
      <c r="K842" s="475" t="s">
        <v>190</v>
      </c>
      <c r="L842" s="697"/>
      <c r="M842" s="697"/>
      <c r="N842" s="121" t="s">
        <v>6</v>
      </c>
      <c r="O842" s="476" t="s">
        <v>1026</v>
      </c>
      <c r="Q842" s="1424"/>
      <c r="R842" s="121" t="s">
        <v>5</v>
      </c>
      <c r="S842" s="475" t="s">
        <v>190</v>
      </c>
      <c r="T842" s="697"/>
      <c r="U842" s="697"/>
      <c r="V842" s="121" t="s">
        <v>6</v>
      </c>
      <c r="W842" s="476" t="s">
        <v>1026</v>
      </c>
      <c r="Y842" s="924"/>
      <c r="Z842" s="354" t="s">
        <v>2</v>
      </c>
      <c r="AA842" s="355" t="s">
        <v>1960</v>
      </c>
      <c r="AB842" s="926"/>
      <c r="AC842" s="927"/>
      <c r="AD842" s="87" t="s">
        <v>3</v>
      </c>
      <c r="AE842" s="259" t="s">
        <v>100</v>
      </c>
      <c r="AF842" s="83"/>
      <c r="AG842" s="83"/>
      <c r="AI842" s="1"/>
      <c r="AJ842" s="1"/>
      <c r="AK842" s="1"/>
      <c r="AL842" s="1"/>
    </row>
    <row r="843" spans="1:39" ht="12.75" customHeight="1" x14ac:dyDescent="0.25">
      <c r="A843" s="859"/>
      <c r="B843" s="88" t="s">
        <v>5</v>
      </c>
      <c r="C843" s="89" t="s">
        <v>619</v>
      </c>
      <c r="D843" s="656"/>
      <c r="E843" s="657"/>
      <c r="F843" s="88" t="s">
        <v>6</v>
      </c>
      <c r="G843" s="71" t="s">
        <v>130</v>
      </c>
      <c r="I843" s="1424"/>
      <c r="J843" s="121" t="s">
        <v>7</v>
      </c>
      <c r="K843" s="475">
        <v>66</v>
      </c>
      <c r="L843" s="697"/>
      <c r="M843" s="697"/>
      <c r="N843" s="121" t="s">
        <v>10</v>
      </c>
      <c r="O843" s="477" t="s">
        <v>32</v>
      </c>
      <c r="Q843" s="1424"/>
      <c r="R843" s="121" t="s">
        <v>7</v>
      </c>
      <c r="S843" s="475">
        <v>66</v>
      </c>
      <c r="T843" s="697"/>
      <c r="U843" s="697"/>
      <c r="V843" s="121" t="s">
        <v>10</v>
      </c>
      <c r="W843" s="477" t="s">
        <v>32</v>
      </c>
      <c r="Y843" s="924"/>
      <c r="Z843" s="354" t="s">
        <v>5</v>
      </c>
      <c r="AA843" s="355" t="s">
        <v>1961</v>
      </c>
      <c r="AB843" s="928"/>
      <c r="AC843" s="929"/>
      <c r="AD843" s="356" t="s">
        <v>6</v>
      </c>
      <c r="AE843" s="363" t="s">
        <v>1962</v>
      </c>
      <c r="AF843" s="83"/>
      <c r="AG843" s="83"/>
      <c r="AI843" s="1"/>
      <c r="AJ843" s="1"/>
      <c r="AK843" s="1"/>
      <c r="AL843" s="1"/>
    </row>
    <row r="844" spans="1:39" ht="12.75" customHeight="1" x14ac:dyDescent="0.25">
      <c r="A844" s="859"/>
      <c r="B844" s="88" t="s">
        <v>7</v>
      </c>
      <c r="C844" s="89" t="s">
        <v>1047</v>
      </c>
      <c r="D844" s="656"/>
      <c r="E844" s="657"/>
      <c r="F844" s="90" t="s">
        <v>8</v>
      </c>
      <c r="G844" s="72" t="s">
        <v>14</v>
      </c>
      <c r="I844" s="1424"/>
      <c r="J844" s="121" t="s">
        <v>9</v>
      </c>
      <c r="K844" s="475">
        <v>50</v>
      </c>
      <c r="L844" s="698"/>
      <c r="M844" s="698"/>
      <c r="N844" s="121" t="s">
        <v>759</v>
      </c>
      <c r="O844" s="477">
        <v>1</v>
      </c>
      <c r="Q844" s="1424"/>
      <c r="R844" s="121" t="s">
        <v>9</v>
      </c>
      <c r="S844" s="475">
        <v>50</v>
      </c>
      <c r="T844" s="698"/>
      <c r="U844" s="698"/>
      <c r="V844" s="121" t="s">
        <v>759</v>
      </c>
      <c r="W844" s="477">
        <v>1</v>
      </c>
      <c r="Y844" s="924"/>
      <c r="Z844" s="354" t="s">
        <v>7</v>
      </c>
      <c r="AA844" s="355" t="s">
        <v>105</v>
      </c>
      <c r="AB844" s="928"/>
      <c r="AC844" s="929"/>
      <c r="AD844" s="359" t="s">
        <v>8</v>
      </c>
      <c r="AE844" s="364" t="s">
        <v>1398</v>
      </c>
      <c r="AF844" s="83"/>
      <c r="AG844" s="83"/>
      <c r="AI844" s="1"/>
      <c r="AJ844" s="1"/>
      <c r="AK844" s="1"/>
      <c r="AL844" s="1"/>
    </row>
    <row r="845" spans="1:39" ht="12.75" customHeight="1" x14ac:dyDescent="0.25">
      <c r="A845" s="859"/>
      <c r="B845" s="88" t="s">
        <v>9</v>
      </c>
      <c r="C845" s="89" t="s">
        <v>91</v>
      </c>
      <c r="D845" s="656"/>
      <c r="E845" s="657"/>
      <c r="F845" s="90" t="s">
        <v>10</v>
      </c>
      <c r="G845" s="72" t="s">
        <v>203</v>
      </c>
      <c r="I845" s="1424"/>
      <c r="J845" s="478" t="s">
        <v>11</v>
      </c>
      <c r="K845" s="479">
        <v>50</v>
      </c>
      <c r="L845" s="480"/>
      <c r="M845" s="480"/>
      <c r="N845" s="121"/>
      <c r="O845" s="477"/>
      <c r="Q845" s="1424"/>
      <c r="R845" s="478" t="s">
        <v>11</v>
      </c>
      <c r="S845" s="479">
        <v>50</v>
      </c>
      <c r="T845" s="480"/>
      <c r="U845" s="480"/>
      <c r="V845" s="121"/>
      <c r="W845" s="477"/>
      <c r="Y845" s="924"/>
      <c r="Z845" s="354" t="s">
        <v>9</v>
      </c>
      <c r="AA845" s="355" t="s">
        <v>27</v>
      </c>
      <c r="AB845" s="928"/>
      <c r="AC845" s="929"/>
      <c r="AD845" s="359" t="s">
        <v>10</v>
      </c>
      <c r="AE845" s="365" t="s">
        <v>32</v>
      </c>
      <c r="AF845" s="83"/>
      <c r="AG845" s="83"/>
      <c r="AI845" s="1"/>
      <c r="AJ845" s="1"/>
      <c r="AK845" s="1"/>
      <c r="AL845" s="1"/>
    </row>
    <row r="846" spans="1:39" ht="12.75" customHeight="1" x14ac:dyDescent="0.25">
      <c r="A846" s="859"/>
      <c r="B846" s="88" t="s">
        <v>11</v>
      </c>
      <c r="C846" s="89" t="s">
        <v>16</v>
      </c>
      <c r="D846" s="658"/>
      <c r="E846" s="659"/>
      <c r="F846" s="836"/>
      <c r="G846" s="837"/>
      <c r="I846" s="1424"/>
      <c r="J846" s="1426" t="s">
        <v>1652</v>
      </c>
      <c r="K846" s="1427"/>
      <c r="L846" s="1427"/>
      <c r="M846" s="1427"/>
      <c r="N846" s="1427"/>
      <c r="O846" s="1428"/>
      <c r="Q846" s="1424"/>
      <c r="R846" s="1426" t="s">
        <v>1655</v>
      </c>
      <c r="S846" s="1427"/>
      <c r="T846" s="1427"/>
      <c r="U846" s="1427"/>
      <c r="V846" s="1427"/>
      <c r="W846" s="1428"/>
      <c r="Y846" s="924"/>
      <c r="Z846" s="354" t="s">
        <v>11</v>
      </c>
      <c r="AA846" s="355" t="s">
        <v>16</v>
      </c>
      <c r="AB846" s="930"/>
      <c r="AC846" s="931"/>
      <c r="AD846" s="932"/>
      <c r="AE846" s="962"/>
      <c r="AF846" s="83"/>
      <c r="AG846" s="83"/>
      <c r="AI846" s="1"/>
      <c r="AJ846" s="1"/>
      <c r="AK846" s="1"/>
      <c r="AL846" s="1"/>
    </row>
    <row r="847" spans="1:39" ht="134.25" customHeight="1" x14ac:dyDescent="0.25">
      <c r="A847" s="859"/>
      <c r="B847" s="730" t="s">
        <v>1688</v>
      </c>
      <c r="C847" s="681"/>
      <c r="D847" s="681"/>
      <c r="E847" s="681"/>
      <c r="F847" s="681"/>
      <c r="G847" s="682"/>
      <c r="I847" s="1424"/>
      <c r="J847" s="1429"/>
      <c r="K847" s="1430"/>
      <c r="L847" s="1430"/>
      <c r="M847" s="1430"/>
      <c r="N847" s="1430"/>
      <c r="O847" s="1431"/>
      <c r="Q847" s="1424"/>
      <c r="R847" s="1429"/>
      <c r="S847" s="1430"/>
      <c r="T847" s="1430"/>
      <c r="U847" s="1430"/>
      <c r="V847" s="1430"/>
      <c r="W847" s="1431"/>
      <c r="Y847" s="924"/>
      <c r="Z847" s="934" t="s">
        <v>1963</v>
      </c>
      <c r="AA847" s="963"/>
      <c r="AB847" s="963"/>
      <c r="AC847" s="963"/>
      <c r="AD847" s="963"/>
      <c r="AE847" s="964"/>
      <c r="AF847" s="83"/>
      <c r="AG847" s="83"/>
      <c r="AI847" s="1"/>
      <c r="AJ847" s="1"/>
      <c r="AK847" s="1"/>
      <c r="AL847" s="1"/>
    </row>
    <row r="848" spans="1:39" ht="23.65" customHeight="1" thickBot="1" x14ac:dyDescent="0.3">
      <c r="A848" s="860"/>
      <c r="B848" s="827"/>
      <c r="C848" s="684"/>
      <c r="D848" s="684"/>
      <c r="E848" s="684"/>
      <c r="F848" s="684"/>
      <c r="G848" s="685"/>
      <c r="I848" s="1425"/>
      <c r="J848" s="1432"/>
      <c r="K848" s="1433"/>
      <c r="L848" s="1433"/>
      <c r="M848" s="1433"/>
      <c r="N848" s="1433"/>
      <c r="O848" s="1434"/>
      <c r="Q848" s="1425"/>
      <c r="R848" s="1432"/>
      <c r="S848" s="1433"/>
      <c r="T848" s="1433"/>
      <c r="U848" s="1433"/>
      <c r="V848" s="1433"/>
      <c r="W848" s="1434"/>
      <c r="Y848" s="925"/>
      <c r="Z848" s="965"/>
      <c r="AA848" s="966"/>
      <c r="AB848" s="966"/>
      <c r="AC848" s="966"/>
      <c r="AD848" s="966"/>
      <c r="AE848" s="967"/>
      <c r="AF848" s="83"/>
      <c r="AG848" s="83"/>
      <c r="AI848" s="1"/>
      <c r="AJ848" s="1"/>
      <c r="AK848" s="1"/>
      <c r="AL848" s="1"/>
    </row>
    <row r="849" spans="1:38" ht="17.25" customHeight="1" thickBot="1" x14ac:dyDescent="0.3">
      <c r="C849" s="1"/>
      <c r="D849" s="1"/>
      <c r="E849" s="1"/>
      <c r="F849" s="1"/>
      <c r="K849" s="1"/>
      <c r="L849" s="1"/>
      <c r="M849" s="1"/>
    </row>
    <row r="850" spans="1:38" ht="23.65" customHeight="1" thickTop="1" x14ac:dyDescent="0.25">
      <c r="A850" s="755" t="s">
        <v>1997</v>
      </c>
      <c r="B850" s="621" t="s">
        <v>41</v>
      </c>
      <c r="C850" s="622"/>
      <c r="D850" s="623" t="s">
        <v>1497</v>
      </c>
      <c r="E850" s="624"/>
      <c r="F850" s="624" t="s">
        <v>1</v>
      </c>
      <c r="G850" s="625"/>
      <c r="I850" s="923" t="s">
        <v>1985</v>
      </c>
      <c r="J850" s="815" t="s">
        <v>41</v>
      </c>
      <c r="K850" s="816"/>
      <c r="L850" s="815" t="s">
        <v>1</v>
      </c>
      <c r="M850" s="816"/>
      <c r="N850" s="815" t="s">
        <v>1</v>
      </c>
      <c r="O850" s="900"/>
      <c r="Q850" s="923" t="s">
        <v>2009</v>
      </c>
      <c r="R850" s="644" t="s">
        <v>0</v>
      </c>
      <c r="S850" s="645"/>
      <c r="T850" s="816" t="s">
        <v>1</v>
      </c>
      <c r="U850" s="987"/>
      <c r="V850" s="816" t="s">
        <v>1</v>
      </c>
      <c r="W850" s="826"/>
      <c r="Y850" s="923" t="s">
        <v>2063</v>
      </c>
      <c r="Z850" s="815" t="s">
        <v>41</v>
      </c>
      <c r="AA850" s="816"/>
      <c r="AB850" s="815" t="s">
        <v>1</v>
      </c>
      <c r="AC850" s="816"/>
      <c r="AD850" s="815" t="s">
        <v>1</v>
      </c>
      <c r="AE850" s="900"/>
      <c r="AI850" s="1"/>
      <c r="AJ850" s="1"/>
      <c r="AK850" s="1"/>
      <c r="AL850" s="1"/>
    </row>
    <row r="851" spans="1:38" ht="20.25" customHeight="1" x14ac:dyDescent="0.25">
      <c r="A851" s="756"/>
      <c r="B851" s="626" t="s">
        <v>43</v>
      </c>
      <c r="C851" s="627"/>
      <c r="D851" s="630">
        <v>63000</v>
      </c>
      <c r="E851" s="631"/>
      <c r="F851" s="630">
        <f>D851*(1-'SZORZÓ+FELTÉTELEK'!$A$1)</f>
        <v>63000</v>
      </c>
      <c r="G851" s="631"/>
      <c r="I851" s="924"/>
      <c r="J851" s="529" t="s">
        <v>17</v>
      </c>
      <c r="K851" s="530"/>
      <c r="L851" s="727">
        <v>39000</v>
      </c>
      <c r="M851" s="851"/>
      <c r="N851" s="630">
        <f>L851*(1-'SZORZÓ+FELTÉTELEK'!$A$1)</f>
        <v>39000</v>
      </c>
      <c r="O851" s="647"/>
      <c r="Q851" s="924"/>
      <c r="R851" s="529" t="s">
        <v>2004</v>
      </c>
      <c r="S851" s="530"/>
      <c r="T851" s="727">
        <v>51000</v>
      </c>
      <c r="U851" s="630"/>
      <c r="V851" s="630">
        <f>T851*(1-'SZORZÓ+FELTÉTELEK'!$A$1)</f>
        <v>51000</v>
      </c>
      <c r="W851" s="647"/>
      <c r="Y851" s="1629"/>
      <c r="Z851" s="529" t="s">
        <v>2004</v>
      </c>
      <c r="AA851" s="530"/>
      <c r="AB851" s="727">
        <v>77000</v>
      </c>
      <c r="AC851" s="630"/>
      <c r="AD851" s="630">
        <f>AB851*(1-'SZORZÓ+FELTÉTELEK'!$A$1)</f>
        <v>77000</v>
      </c>
      <c r="AE851" s="647"/>
      <c r="AI851" s="1"/>
      <c r="AJ851" s="1"/>
      <c r="AK851" s="1"/>
      <c r="AL851" s="1"/>
    </row>
    <row r="852" spans="1:38" ht="20.25" customHeight="1" x14ac:dyDescent="0.25">
      <c r="A852" s="756"/>
      <c r="B852" s="638"/>
      <c r="C852" s="639"/>
      <c r="D852" s="639"/>
      <c r="E852" s="639"/>
      <c r="F852" s="639"/>
      <c r="G852" s="640"/>
      <c r="I852" s="924"/>
      <c r="J852" s="529" t="s">
        <v>1986</v>
      </c>
      <c r="K852" s="530"/>
      <c r="L852" s="727">
        <v>41000</v>
      </c>
      <c r="M852" s="851"/>
      <c r="N852" s="630">
        <f>L852*(1-'SZORZÓ+FELTÉTELEK'!$A$1)</f>
        <v>41000</v>
      </c>
      <c r="O852" s="647"/>
      <c r="Q852" s="924"/>
      <c r="R852" s="799"/>
      <c r="S852" s="781"/>
      <c r="T852" s="781"/>
      <c r="U852" s="781"/>
      <c r="V852" s="781"/>
      <c r="W852" s="800"/>
      <c r="Y852" s="1629"/>
      <c r="Z852" s="708"/>
      <c r="AA852" s="709"/>
      <c r="AB852" s="709"/>
      <c r="AC852" s="709"/>
      <c r="AD852" s="709"/>
      <c r="AE852" s="893"/>
      <c r="AI852" s="1"/>
      <c r="AJ852" s="1"/>
      <c r="AK852" s="1"/>
      <c r="AL852" s="1"/>
    </row>
    <row r="853" spans="1:38" ht="20.25" customHeight="1" x14ac:dyDescent="0.25">
      <c r="A853" s="756"/>
      <c r="B853" s="804"/>
      <c r="C853" s="805"/>
      <c r="D853" s="805"/>
      <c r="E853" s="805"/>
      <c r="F853" s="805"/>
      <c r="G853" s="806"/>
      <c r="I853" s="924"/>
      <c r="J853" s="529" t="s">
        <v>1987</v>
      </c>
      <c r="K853" s="530"/>
      <c r="L853" s="727">
        <v>41000</v>
      </c>
      <c r="M853" s="851"/>
      <c r="N853" s="630">
        <f>L853*(1-'SZORZÓ+FELTÉTELEK'!$A$1)</f>
        <v>41000</v>
      </c>
      <c r="O853" s="647"/>
      <c r="Q853" s="924"/>
      <c r="R853" s="801"/>
      <c r="S853" s="802"/>
      <c r="T853" s="802"/>
      <c r="U853" s="802"/>
      <c r="V853" s="802"/>
      <c r="W853" s="803"/>
      <c r="Y853" s="1629"/>
      <c r="Z853" s="711"/>
      <c r="AA853" s="712"/>
      <c r="AB853" s="712"/>
      <c r="AC853" s="712"/>
      <c r="AD853" s="712"/>
      <c r="AE853" s="904"/>
      <c r="AI853" s="1"/>
      <c r="AJ853" s="1"/>
      <c r="AK853" s="1"/>
      <c r="AL853" s="1"/>
    </row>
    <row r="854" spans="1:38" ht="20.25" customHeight="1" x14ac:dyDescent="0.25">
      <c r="A854" s="756"/>
      <c r="B854" s="641"/>
      <c r="C854" s="642"/>
      <c r="D854" s="642"/>
      <c r="E854" s="642"/>
      <c r="F854" s="642"/>
      <c r="G854" s="643"/>
      <c r="I854" s="924"/>
      <c r="J854" s="1448"/>
      <c r="K854" s="1449"/>
      <c r="L854" s="1449"/>
      <c r="M854" s="1449"/>
      <c r="N854" s="1449"/>
      <c r="O854" s="1450"/>
      <c r="Q854" s="924"/>
      <c r="R854" s="735"/>
      <c r="S854" s="736"/>
      <c r="T854" s="736"/>
      <c r="U854" s="736"/>
      <c r="V854" s="736"/>
      <c r="W854" s="737"/>
      <c r="Y854" s="1629"/>
      <c r="Z854" s="714"/>
      <c r="AA854" s="715"/>
      <c r="AB854" s="715"/>
      <c r="AC854" s="715"/>
      <c r="AD854" s="715"/>
      <c r="AE854" s="905"/>
      <c r="AI854" s="1"/>
      <c r="AJ854" s="1"/>
      <c r="AK854" s="1"/>
      <c r="AL854" s="1"/>
    </row>
    <row r="855" spans="1:38" ht="12.75" customHeight="1" x14ac:dyDescent="0.25">
      <c r="A855" s="756"/>
      <c r="B855" s="1" t="s">
        <v>2</v>
      </c>
      <c r="C855" s="89" t="s">
        <v>1498</v>
      </c>
      <c r="D855" s="654"/>
      <c r="E855" s="655"/>
      <c r="F855" s="88" t="s">
        <v>3</v>
      </c>
      <c r="G855" s="110" t="s">
        <v>100</v>
      </c>
      <c r="I855" s="924"/>
      <c r="J855" s="88" t="s">
        <v>2</v>
      </c>
      <c r="K855" s="256" t="s">
        <v>1988</v>
      </c>
      <c r="L855" s="1634"/>
      <c r="M855" s="1635"/>
      <c r="N855" s="87" t="s">
        <v>3</v>
      </c>
      <c r="O855" s="257" t="s">
        <v>100</v>
      </c>
      <c r="Q855" s="924"/>
      <c r="R855" s="354" t="s">
        <v>2</v>
      </c>
      <c r="S855" s="355" t="s">
        <v>2010</v>
      </c>
      <c r="T855" s="926"/>
      <c r="U855" s="927"/>
      <c r="V855" s="87" t="s">
        <v>3</v>
      </c>
      <c r="W855" s="87" t="s">
        <v>100</v>
      </c>
      <c r="Y855" s="1629"/>
      <c r="Z855" s="88" t="s">
        <v>2</v>
      </c>
      <c r="AA855" s="256" t="s">
        <v>2061</v>
      </c>
      <c r="AB855" s="1285"/>
      <c r="AC855" s="1286"/>
      <c r="AD855" s="87" t="s">
        <v>3</v>
      </c>
      <c r="AE855" s="259" t="s">
        <v>100</v>
      </c>
      <c r="AI855" s="1"/>
      <c r="AJ855" s="1"/>
      <c r="AK855" s="1"/>
      <c r="AL855" s="1"/>
    </row>
    <row r="856" spans="1:38" ht="12.75" customHeight="1" x14ac:dyDescent="0.25">
      <c r="A856" s="756"/>
      <c r="B856" s="1" t="s">
        <v>5</v>
      </c>
      <c r="C856" s="89" t="s">
        <v>1499</v>
      </c>
      <c r="D856" s="656"/>
      <c r="E856" s="657"/>
      <c r="F856" s="88" t="s">
        <v>6</v>
      </c>
      <c r="G856" s="110" t="s">
        <v>1030</v>
      </c>
      <c r="I856" s="924"/>
      <c r="J856" s="88" t="s">
        <v>5</v>
      </c>
      <c r="K856" s="256" t="s">
        <v>1568</v>
      </c>
      <c r="L856" s="1636"/>
      <c r="M856" s="1637"/>
      <c r="N856" s="87" t="s">
        <v>6</v>
      </c>
      <c r="O856" s="71" t="s">
        <v>185</v>
      </c>
      <c r="Q856" s="924"/>
      <c r="R856" s="354" t="s">
        <v>5</v>
      </c>
      <c r="S856" s="355" t="s">
        <v>1020</v>
      </c>
      <c r="T856" s="928"/>
      <c r="U856" s="929"/>
      <c r="V856" s="356" t="s">
        <v>6</v>
      </c>
      <c r="W856" s="358" t="s">
        <v>2011</v>
      </c>
      <c r="Y856" s="1629"/>
      <c r="Z856" s="88" t="s">
        <v>5</v>
      </c>
      <c r="AA856" s="256" t="s">
        <v>90</v>
      </c>
      <c r="AB856" s="1287"/>
      <c r="AC856" s="1288"/>
      <c r="AD856" s="87" t="s">
        <v>6</v>
      </c>
      <c r="AE856" s="25" t="s">
        <v>2064</v>
      </c>
      <c r="AI856" s="1"/>
      <c r="AJ856" s="1"/>
      <c r="AK856" s="1"/>
      <c r="AL856" s="1"/>
    </row>
    <row r="857" spans="1:38" ht="12.75" customHeight="1" x14ac:dyDescent="0.25">
      <c r="A857" s="756"/>
      <c r="B857" s="1" t="s">
        <v>7</v>
      </c>
      <c r="C857" s="89" t="s">
        <v>183</v>
      </c>
      <c r="D857" s="656"/>
      <c r="E857" s="657"/>
      <c r="F857" s="88" t="s">
        <v>8</v>
      </c>
      <c r="G857" s="110" t="s">
        <v>14</v>
      </c>
      <c r="I857" s="924"/>
      <c r="J857" s="88" t="s">
        <v>7</v>
      </c>
      <c r="K857" s="256" t="s">
        <v>172</v>
      </c>
      <c r="L857" s="1636"/>
      <c r="M857" s="1637"/>
      <c r="N857" s="7" t="s">
        <v>8</v>
      </c>
      <c r="O857" s="258" t="s">
        <v>1398</v>
      </c>
      <c r="Q857" s="924"/>
      <c r="R857" s="354" t="s">
        <v>7</v>
      </c>
      <c r="S857" s="355" t="s">
        <v>273</v>
      </c>
      <c r="T857" s="928"/>
      <c r="U857" s="929"/>
      <c r="V857" s="359" t="s">
        <v>8</v>
      </c>
      <c r="W857" s="360" t="s">
        <v>1398</v>
      </c>
      <c r="Y857" s="1629"/>
      <c r="Z857" s="88" t="s">
        <v>7</v>
      </c>
      <c r="AA857" s="256" t="s">
        <v>61</v>
      </c>
      <c r="AB857" s="1287"/>
      <c r="AC857" s="1288"/>
      <c r="AD857" s="7" t="s">
        <v>8</v>
      </c>
      <c r="AE857" s="260" t="s">
        <v>1398</v>
      </c>
      <c r="AI857" s="1"/>
      <c r="AJ857" s="1"/>
      <c r="AK857" s="1"/>
      <c r="AL857" s="1"/>
    </row>
    <row r="858" spans="1:38" ht="12.75" customHeight="1" x14ac:dyDescent="0.25">
      <c r="A858" s="756"/>
      <c r="B858" s="1" t="s">
        <v>9</v>
      </c>
      <c r="C858" s="89" t="s">
        <v>16</v>
      </c>
      <c r="D858" s="656"/>
      <c r="E858" s="657"/>
      <c r="F858" s="198" t="s">
        <v>10</v>
      </c>
      <c r="G858" s="199" t="s">
        <v>32</v>
      </c>
      <c r="I858" s="924"/>
      <c r="J858" s="88" t="s">
        <v>9</v>
      </c>
      <c r="K858" s="256" t="s">
        <v>12</v>
      </c>
      <c r="L858" s="1636"/>
      <c r="M858" s="1637"/>
      <c r="N858" s="7" t="s">
        <v>10</v>
      </c>
      <c r="O858" s="72" t="s">
        <v>32</v>
      </c>
      <c r="Q858" s="924"/>
      <c r="R858" s="354" t="s">
        <v>9</v>
      </c>
      <c r="S858" s="355" t="s">
        <v>16</v>
      </c>
      <c r="T858" s="928"/>
      <c r="U858" s="929"/>
      <c r="V858" s="359" t="s">
        <v>10</v>
      </c>
      <c r="W858" s="361" t="s">
        <v>32</v>
      </c>
      <c r="Y858" s="1629"/>
      <c r="Z858" s="88" t="s">
        <v>9</v>
      </c>
      <c r="AA858" s="256" t="s">
        <v>131</v>
      </c>
      <c r="AB858" s="1287"/>
      <c r="AC858" s="1288"/>
      <c r="AD858" s="7" t="s">
        <v>10</v>
      </c>
      <c r="AE858" s="20" t="s">
        <v>32</v>
      </c>
      <c r="AI858" s="1"/>
      <c r="AJ858" s="1"/>
      <c r="AK858" s="1"/>
      <c r="AL858" s="1"/>
    </row>
    <row r="859" spans="1:38" ht="12.75" customHeight="1" x14ac:dyDescent="0.25">
      <c r="A859" s="756"/>
      <c r="B859" s="1" t="s">
        <v>11</v>
      </c>
      <c r="C859" s="89" t="s">
        <v>12</v>
      </c>
      <c r="D859" s="658"/>
      <c r="E859" s="659"/>
      <c r="F859" s="170" t="s">
        <v>759</v>
      </c>
      <c r="G859" s="129" t="s">
        <v>792</v>
      </c>
      <c r="I859" s="924"/>
      <c r="J859" s="88" t="s">
        <v>11</v>
      </c>
      <c r="K859" s="256" t="s">
        <v>12</v>
      </c>
      <c r="L859" s="1638"/>
      <c r="M859" s="1639"/>
      <c r="N859" s="1303"/>
      <c r="O859" s="1314"/>
      <c r="Q859" s="924"/>
      <c r="R859" s="354" t="s">
        <v>11</v>
      </c>
      <c r="S859" s="355" t="s">
        <v>131</v>
      </c>
      <c r="T859" s="930"/>
      <c r="U859" s="931"/>
      <c r="V859" s="932"/>
      <c r="W859" s="933"/>
      <c r="Y859" s="1629"/>
      <c r="Z859" s="88" t="s">
        <v>11</v>
      </c>
      <c r="AA859" s="256" t="s">
        <v>131</v>
      </c>
      <c r="AB859" s="1289"/>
      <c r="AC859" s="1290"/>
      <c r="AD859" s="1303"/>
      <c r="AE859" s="1304"/>
      <c r="AI859" s="1"/>
      <c r="AJ859" s="1"/>
      <c r="AK859" s="1"/>
      <c r="AL859" s="1"/>
    </row>
    <row r="860" spans="1:38" ht="134.25" customHeight="1" x14ac:dyDescent="0.25">
      <c r="A860" s="756"/>
      <c r="B860" s="817" t="s">
        <v>1996</v>
      </c>
      <c r="C860" s="818"/>
      <c r="D860" s="818"/>
      <c r="E860" s="818"/>
      <c r="F860" s="818"/>
      <c r="G860" s="819"/>
      <c r="I860" s="924"/>
      <c r="J860" s="1297" t="s">
        <v>1989</v>
      </c>
      <c r="K860" s="1298"/>
      <c r="L860" s="1298"/>
      <c r="M860" s="1298"/>
      <c r="N860" s="1298"/>
      <c r="O860" s="1299"/>
      <c r="Q860" s="924"/>
      <c r="R860" s="934" t="s">
        <v>2025</v>
      </c>
      <c r="S860" s="935"/>
      <c r="T860" s="935"/>
      <c r="U860" s="935"/>
      <c r="V860" s="935"/>
      <c r="W860" s="936"/>
      <c r="Y860" s="1629"/>
      <c r="Z860" s="1297" t="s">
        <v>2065</v>
      </c>
      <c r="AA860" s="1298"/>
      <c r="AB860" s="1298"/>
      <c r="AC860" s="1298"/>
      <c r="AD860" s="1298"/>
      <c r="AE860" s="1299"/>
      <c r="AI860" s="1"/>
      <c r="AJ860" s="1"/>
      <c r="AK860" s="1"/>
      <c r="AL860" s="1"/>
    </row>
    <row r="861" spans="1:38" ht="23.65" customHeight="1" thickBot="1" x14ac:dyDescent="0.3">
      <c r="A861" s="757"/>
      <c r="B861" s="820"/>
      <c r="C861" s="821"/>
      <c r="D861" s="821"/>
      <c r="E861" s="821"/>
      <c r="F861" s="821"/>
      <c r="G861" s="822"/>
      <c r="I861" s="925"/>
      <c r="J861" s="1300"/>
      <c r="K861" s="1301"/>
      <c r="L861" s="1301"/>
      <c r="M861" s="1301"/>
      <c r="N861" s="1301"/>
      <c r="O861" s="1302"/>
      <c r="Q861" s="925"/>
      <c r="R861" s="937"/>
      <c r="S861" s="938"/>
      <c r="T861" s="938"/>
      <c r="U861" s="938"/>
      <c r="V861" s="938"/>
      <c r="W861" s="939"/>
      <c r="Y861" s="1630"/>
      <c r="Z861" s="1300"/>
      <c r="AA861" s="1301"/>
      <c r="AB861" s="1301"/>
      <c r="AC861" s="1301"/>
      <c r="AD861" s="1301"/>
      <c r="AE861" s="1302"/>
      <c r="AI861" s="1"/>
      <c r="AJ861" s="1"/>
      <c r="AK861" s="1"/>
      <c r="AL861" s="1"/>
    </row>
    <row r="862" spans="1:38" ht="23.65" customHeight="1" thickTop="1" thickBot="1" x14ac:dyDescent="0.3">
      <c r="A862" s="297"/>
      <c r="B862" s="445"/>
      <c r="C862" s="445"/>
      <c r="D862" s="445"/>
      <c r="E862" s="445"/>
      <c r="F862" s="445"/>
      <c r="G862" s="445"/>
      <c r="I862" s="498"/>
      <c r="J862" s="499"/>
      <c r="K862" s="499"/>
      <c r="L862" s="499"/>
      <c r="M862" s="499"/>
      <c r="N862" s="499"/>
      <c r="O862" s="499"/>
      <c r="Q862" s="498"/>
      <c r="R862" s="500"/>
      <c r="S862" s="500"/>
      <c r="T862" s="500"/>
      <c r="U862" s="500"/>
      <c r="V862" s="500"/>
      <c r="W862" s="500"/>
      <c r="Y862" s="501"/>
      <c r="Z862" s="499"/>
      <c r="AA862" s="499"/>
      <c r="AB862" s="499"/>
      <c r="AC862" s="499"/>
      <c r="AD862" s="499"/>
      <c r="AE862" s="499"/>
      <c r="AI862" s="1"/>
      <c r="AJ862" s="1"/>
      <c r="AK862" s="1"/>
      <c r="AL862" s="1"/>
    </row>
    <row r="863" spans="1:38" ht="23.65" customHeight="1" thickTop="1" x14ac:dyDescent="0.25">
      <c r="A863" s="755" t="s">
        <v>2093</v>
      </c>
      <c r="B863" s="621" t="s">
        <v>41</v>
      </c>
      <c r="C863" s="622"/>
      <c r="D863" s="623" t="s">
        <v>1497</v>
      </c>
      <c r="E863" s="624"/>
      <c r="F863" s="624" t="s">
        <v>1</v>
      </c>
      <c r="G863" s="625"/>
      <c r="K863" s="1"/>
      <c r="L863" s="1"/>
      <c r="M863" s="1"/>
      <c r="S863" s="1"/>
      <c r="T863" s="1"/>
      <c r="U863" s="1"/>
      <c r="V863" s="1"/>
      <c r="AA863" s="1"/>
      <c r="AB863" s="1"/>
      <c r="AC863" s="1"/>
      <c r="AD863" s="1"/>
      <c r="AI863" s="1"/>
      <c r="AJ863" s="1"/>
      <c r="AK863" s="1"/>
      <c r="AL863" s="1"/>
    </row>
    <row r="864" spans="1:38" ht="20.25" x14ac:dyDescent="0.25">
      <c r="A864" s="756"/>
      <c r="B864" s="626" t="s">
        <v>17</v>
      </c>
      <c r="C864" s="627"/>
      <c r="D864" s="628">
        <v>55000</v>
      </c>
      <c r="E864" s="629"/>
      <c r="F864" s="630">
        <f>D864*(1-'SZORZÓ+FELTÉTELEK'!$A$1)</f>
        <v>55000</v>
      </c>
      <c r="G864" s="631"/>
      <c r="K864" s="1"/>
      <c r="L864" s="1"/>
      <c r="M864" s="1"/>
      <c r="S864" s="1"/>
      <c r="T864" s="1"/>
      <c r="U864" s="1"/>
      <c r="V864" s="1"/>
      <c r="AA864" s="1"/>
      <c r="AB864" s="1"/>
      <c r="AC864" s="1"/>
      <c r="AD864" s="1"/>
      <c r="AI864" s="1"/>
      <c r="AJ864" s="1"/>
      <c r="AK864" s="1"/>
      <c r="AL864" s="1"/>
    </row>
    <row r="865" spans="1:38" ht="20.25" customHeight="1" x14ac:dyDescent="0.25">
      <c r="A865" s="756"/>
      <c r="B865" s="626" t="s">
        <v>2094</v>
      </c>
      <c r="C865" s="627"/>
      <c r="D865" s="630">
        <v>59500</v>
      </c>
      <c r="E865" s="631"/>
      <c r="F865" s="630">
        <f>D865*(1-'SZORZÓ+FELTÉTELEK'!$A$1)</f>
        <v>59500</v>
      </c>
      <c r="G865" s="631"/>
      <c r="K865" s="1"/>
      <c r="L865" s="1"/>
      <c r="M865" s="1"/>
      <c r="S865" s="1"/>
      <c r="T865" s="1"/>
      <c r="U865" s="1"/>
      <c r="V865" s="1"/>
      <c r="AA865" s="1"/>
      <c r="AB865" s="1"/>
      <c r="AC865" s="1"/>
      <c r="AD865" s="1"/>
      <c r="AI865" s="1"/>
      <c r="AJ865" s="1"/>
      <c r="AK865" s="1"/>
      <c r="AL865" s="1"/>
    </row>
    <row r="866" spans="1:38" ht="20.25" customHeight="1" x14ac:dyDescent="0.25">
      <c r="A866" s="756"/>
      <c r="B866" s="638"/>
      <c r="C866" s="639"/>
      <c r="D866" s="639"/>
      <c r="E866" s="639"/>
      <c r="F866" s="639"/>
      <c r="G866" s="640"/>
      <c r="K866" s="1"/>
      <c r="L866" s="1"/>
      <c r="M866" s="1"/>
      <c r="S866" s="1"/>
      <c r="T866" s="1"/>
      <c r="U866" s="1"/>
      <c r="V866" s="1"/>
      <c r="AA866" s="1"/>
      <c r="AB866" s="1"/>
      <c r="AC866" s="1"/>
      <c r="AD866" s="1"/>
      <c r="AI866" s="1"/>
      <c r="AJ866" s="1"/>
      <c r="AK866" s="1"/>
      <c r="AL866" s="1"/>
    </row>
    <row r="867" spans="1:38" ht="20.25" customHeight="1" x14ac:dyDescent="0.25">
      <c r="A867" s="756"/>
      <c r="B867" s="641"/>
      <c r="C867" s="642"/>
      <c r="D867" s="642"/>
      <c r="E867" s="642"/>
      <c r="F867" s="642"/>
      <c r="G867" s="643"/>
      <c r="K867" s="1"/>
      <c r="L867" s="1"/>
      <c r="M867" s="1"/>
      <c r="S867" s="1"/>
      <c r="T867" s="1"/>
      <c r="U867" s="1"/>
      <c r="V867" s="1"/>
      <c r="AA867" s="1"/>
      <c r="AB867" s="1"/>
      <c r="AC867" s="1"/>
      <c r="AD867" s="1"/>
      <c r="AI867" s="1"/>
      <c r="AJ867" s="1"/>
      <c r="AK867" s="1"/>
      <c r="AL867" s="1"/>
    </row>
    <row r="868" spans="1:38" ht="12.75" customHeight="1" x14ac:dyDescent="0.25">
      <c r="A868" s="756"/>
      <c r="B868" s="1" t="s">
        <v>2</v>
      </c>
      <c r="C868" s="89" t="s">
        <v>2095</v>
      </c>
      <c r="D868" s="749"/>
      <c r="E868" s="750"/>
      <c r="F868" s="88" t="s">
        <v>3</v>
      </c>
      <c r="G868" s="110" t="s">
        <v>100</v>
      </c>
      <c r="K868" s="1"/>
      <c r="L868" s="1"/>
      <c r="M868" s="1"/>
      <c r="S868" s="1"/>
      <c r="T868" s="1"/>
      <c r="U868" s="1"/>
      <c r="V868" s="1"/>
      <c r="AA868" s="1"/>
      <c r="AB868" s="1"/>
      <c r="AC868" s="1"/>
      <c r="AD868" s="1"/>
      <c r="AI868" s="1"/>
      <c r="AJ868" s="1"/>
      <c r="AK868" s="1"/>
      <c r="AL868" s="1"/>
    </row>
    <row r="869" spans="1:38" ht="12.75" customHeight="1" x14ac:dyDescent="0.25">
      <c r="A869" s="756"/>
      <c r="B869" s="1" t="s">
        <v>5</v>
      </c>
      <c r="C869" s="89" t="s">
        <v>2096</v>
      </c>
      <c r="D869" s="751"/>
      <c r="E869" s="752"/>
      <c r="F869" s="88" t="s">
        <v>6</v>
      </c>
      <c r="G869" s="110" t="s">
        <v>1030</v>
      </c>
      <c r="K869" s="1"/>
      <c r="L869" s="1"/>
      <c r="M869" s="1"/>
      <c r="S869" s="1"/>
      <c r="T869" s="1"/>
      <c r="U869" s="1"/>
      <c r="V869" s="1"/>
      <c r="AA869" s="1"/>
      <c r="AB869" s="1"/>
      <c r="AC869" s="1"/>
      <c r="AD869" s="1"/>
      <c r="AI869" s="1"/>
      <c r="AJ869" s="1"/>
      <c r="AK869" s="1"/>
      <c r="AL869" s="1"/>
    </row>
    <row r="870" spans="1:38" ht="12.75" customHeight="1" x14ac:dyDescent="0.25">
      <c r="A870" s="756"/>
      <c r="B870" s="1" t="s">
        <v>7</v>
      </c>
      <c r="C870" s="89" t="s">
        <v>183</v>
      </c>
      <c r="D870" s="751"/>
      <c r="E870" s="752"/>
      <c r="F870" s="88" t="s">
        <v>8</v>
      </c>
      <c r="G870" s="110" t="s">
        <v>14</v>
      </c>
      <c r="K870" s="1"/>
      <c r="L870" s="1"/>
      <c r="M870" s="1"/>
      <c r="S870" s="1"/>
      <c r="T870" s="1"/>
      <c r="U870" s="1"/>
      <c r="V870" s="1"/>
      <c r="AA870" s="1"/>
      <c r="AB870" s="1"/>
      <c r="AC870" s="1"/>
      <c r="AD870" s="1"/>
      <c r="AI870" s="1"/>
      <c r="AJ870" s="1"/>
      <c r="AK870" s="1"/>
      <c r="AL870" s="1"/>
    </row>
    <row r="871" spans="1:38" ht="12.75" customHeight="1" x14ac:dyDescent="0.25">
      <c r="A871" s="756"/>
      <c r="B871" s="1" t="s">
        <v>9</v>
      </c>
      <c r="C871" s="89" t="s">
        <v>131</v>
      </c>
      <c r="D871" s="751"/>
      <c r="E871" s="752"/>
      <c r="F871" s="198" t="s">
        <v>10</v>
      </c>
      <c r="G871" s="199" t="s">
        <v>32</v>
      </c>
      <c r="K871" s="1"/>
      <c r="L871" s="1"/>
      <c r="M871" s="1"/>
      <c r="S871" s="1"/>
      <c r="T871" s="1"/>
      <c r="U871" s="1"/>
      <c r="V871" s="1"/>
      <c r="AA871" s="1"/>
      <c r="AB871" s="1"/>
      <c r="AC871" s="1"/>
      <c r="AD871" s="1"/>
      <c r="AI871" s="1"/>
      <c r="AJ871" s="1"/>
      <c r="AK871" s="1"/>
      <c r="AL871" s="1"/>
    </row>
    <row r="872" spans="1:38" ht="12.75" customHeight="1" x14ac:dyDescent="0.25">
      <c r="A872" s="756"/>
      <c r="B872" s="1" t="s">
        <v>11</v>
      </c>
      <c r="C872" s="89" t="s">
        <v>169</v>
      </c>
      <c r="D872" s="753"/>
      <c r="E872" s="754"/>
      <c r="F872" s="170" t="s">
        <v>759</v>
      </c>
      <c r="G872" s="129" t="s">
        <v>792</v>
      </c>
      <c r="K872" s="1"/>
      <c r="L872" s="1"/>
      <c r="M872" s="1"/>
      <c r="S872" s="1"/>
      <c r="T872" s="1"/>
      <c r="U872" s="1"/>
      <c r="V872" s="1"/>
      <c r="AA872" s="1"/>
      <c r="AB872" s="1"/>
      <c r="AC872" s="1"/>
      <c r="AD872" s="1"/>
      <c r="AI872" s="1"/>
      <c r="AJ872" s="1"/>
      <c r="AK872" s="1"/>
      <c r="AL872" s="1"/>
    </row>
    <row r="873" spans="1:38" ht="134.25" customHeight="1" x14ac:dyDescent="0.25">
      <c r="A873" s="756"/>
      <c r="B873" s="632" t="s">
        <v>2109</v>
      </c>
      <c r="C873" s="633"/>
      <c r="D873" s="633"/>
      <c r="E873" s="633"/>
      <c r="F873" s="633"/>
      <c r="G873" s="634"/>
      <c r="K873" s="1"/>
      <c r="L873" s="1"/>
      <c r="M873" s="1"/>
      <c r="S873" s="1"/>
      <c r="T873" s="1"/>
      <c r="U873" s="1"/>
      <c r="V873" s="1"/>
      <c r="AA873" s="1"/>
      <c r="AB873" s="1"/>
      <c r="AC873" s="1"/>
      <c r="AD873" s="1"/>
      <c r="AI873" s="1"/>
      <c r="AJ873" s="1"/>
      <c r="AK873" s="1"/>
      <c r="AL873" s="1"/>
    </row>
    <row r="874" spans="1:38" ht="23.65" customHeight="1" thickBot="1" x14ac:dyDescent="0.3">
      <c r="A874" s="757"/>
      <c r="B874" s="635"/>
      <c r="C874" s="636"/>
      <c r="D874" s="636"/>
      <c r="E874" s="636"/>
      <c r="F874" s="636"/>
      <c r="G874" s="637"/>
      <c r="K874" s="1"/>
      <c r="L874" s="1"/>
      <c r="M874" s="1"/>
      <c r="S874" s="1"/>
      <c r="T874" s="1"/>
      <c r="U874" s="1"/>
      <c r="V874" s="1"/>
      <c r="AA874" s="1"/>
      <c r="AB874" s="1"/>
      <c r="AC874" s="1"/>
      <c r="AD874" s="1"/>
      <c r="AI874" s="1"/>
      <c r="AJ874" s="1"/>
      <c r="AK874" s="1"/>
      <c r="AL874" s="1"/>
    </row>
    <row r="875" spans="1:38" ht="23.65" hidden="1" customHeight="1" x14ac:dyDescent="0.25">
      <c r="A875" s="297"/>
      <c r="B875" s="445"/>
      <c r="C875" s="445"/>
      <c r="D875" s="445"/>
      <c r="E875" s="445"/>
      <c r="F875" s="445"/>
      <c r="G875" s="445"/>
      <c r="I875" s="498"/>
      <c r="J875" s="499"/>
      <c r="K875" s="499"/>
      <c r="L875" s="499"/>
      <c r="M875" s="499"/>
      <c r="N875" s="499"/>
      <c r="O875" s="499"/>
      <c r="Q875" s="498"/>
      <c r="R875" s="500"/>
      <c r="S875" s="500"/>
      <c r="T875" s="500"/>
      <c r="U875" s="500"/>
      <c r="V875" s="500"/>
      <c r="W875" s="500"/>
      <c r="Y875" s="501"/>
      <c r="Z875" s="499"/>
      <c r="AA875" s="499"/>
      <c r="AB875" s="499"/>
      <c r="AC875" s="499"/>
      <c r="AD875" s="499"/>
      <c r="AE875" s="499"/>
      <c r="AI875" s="1"/>
      <c r="AJ875" s="1"/>
      <c r="AK875" s="1"/>
      <c r="AL875" s="1"/>
    </row>
    <row r="876" spans="1:38" ht="16.5" hidden="1" thickBot="1" x14ac:dyDescent="0.3">
      <c r="A876"/>
      <c r="B876"/>
      <c r="C876"/>
      <c r="D876"/>
      <c r="E876"/>
      <c r="F876"/>
      <c r="G876"/>
      <c r="H876"/>
      <c r="I876"/>
      <c r="J876"/>
      <c r="K876"/>
      <c r="L876"/>
      <c r="M876"/>
      <c r="N876"/>
      <c r="O876"/>
      <c r="P876"/>
      <c r="Q876"/>
      <c r="R876"/>
      <c r="S876"/>
      <c r="T876"/>
      <c r="U876"/>
      <c r="V876"/>
      <c r="W876"/>
      <c r="X876"/>
      <c r="Y876"/>
      <c r="Z876"/>
      <c r="AA876"/>
      <c r="AB876"/>
      <c r="AC876"/>
      <c r="AD876"/>
      <c r="AE876"/>
    </row>
    <row r="877" spans="1:38" ht="202.5" hidden="1" customHeight="1" x14ac:dyDescent="0.25">
      <c r="A877" s="320"/>
      <c r="B877"/>
      <c r="C877" s="852"/>
      <c r="D877" s="1270"/>
      <c r="E877" s="1270"/>
      <c r="F877" s="1270"/>
      <c r="G877" s="1271"/>
      <c r="H877"/>
      <c r="I877"/>
      <c r="J877"/>
      <c r="K877"/>
      <c r="L877"/>
      <c r="M877"/>
      <c r="N877"/>
      <c r="O877"/>
      <c r="P877"/>
      <c r="Q877"/>
      <c r="R877"/>
      <c r="S877"/>
      <c r="T877"/>
      <c r="U877"/>
      <c r="V877"/>
      <c r="W877"/>
      <c r="X877"/>
      <c r="Y877"/>
      <c r="Z877"/>
      <c r="AA877"/>
      <c r="AB877"/>
      <c r="AC877"/>
      <c r="AD877"/>
      <c r="AE877"/>
    </row>
    <row r="878" spans="1:38" ht="16.5" hidden="1" thickBot="1" x14ac:dyDescent="0.3">
      <c r="A878" s="318"/>
      <c r="B878"/>
      <c r="C878" s="1272"/>
      <c r="D878" s="1273"/>
      <c r="E878" s="1273"/>
      <c r="F878" s="1273"/>
      <c r="G878" s="1274"/>
      <c r="H878"/>
      <c r="I878"/>
      <c r="J878"/>
      <c r="K878"/>
      <c r="L878"/>
      <c r="M878"/>
      <c r="N878"/>
      <c r="O878"/>
      <c r="P878"/>
      <c r="Q878"/>
      <c r="R878"/>
      <c r="S878"/>
      <c r="T878"/>
      <c r="U878"/>
      <c r="V878"/>
      <c r="W878"/>
      <c r="X878"/>
      <c r="Y878"/>
      <c r="Z878"/>
      <c r="AA878"/>
      <c r="AB878"/>
      <c r="AC878"/>
      <c r="AD878"/>
      <c r="AE878"/>
    </row>
    <row r="879" spans="1:38" hidden="1" x14ac:dyDescent="0.25">
      <c r="A879" s="324"/>
      <c r="B879"/>
      <c r="C879"/>
      <c r="D879"/>
      <c r="E879"/>
      <c r="F879"/>
      <c r="G879"/>
      <c r="H879"/>
      <c r="I879"/>
      <c r="J879"/>
      <c r="K879"/>
      <c r="L879"/>
      <c r="M879"/>
      <c r="N879"/>
      <c r="O879"/>
      <c r="P879"/>
      <c r="Q879"/>
      <c r="R879"/>
      <c r="S879"/>
      <c r="T879"/>
      <c r="U879"/>
      <c r="V879"/>
      <c r="W879"/>
      <c r="X879"/>
      <c r="Y879"/>
      <c r="Z879"/>
      <c r="AA879"/>
      <c r="AB879"/>
      <c r="AC879"/>
      <c r="AD879"/>
      <c r="AE879"/>
    </row>
    <row r="880" spans="1:38" ht="16.5" thickTop="1" x14ac:dyDescent="0.25"/>
    <row r="881" spans="1:39" ht="30.75" customHeight="1" x14ac:dyDescent="0.25">
      <c r="A881" s="918" t="s">
        <v>775</v>
      </c>
      <c r="B881" s="918"/>
      <c r="C881" s="918"/>
      <c r="D881" s="918"/>
      <c r="E881" s="918"/>
      <c r="F881" s="918"/>
      <c r="G881" s="918"/>
      <c r="H881" s="918"/>
      <c r="I881" s="918"/>
      <c r="J881" s="918"/>
      <c r="K881" s="918"/>
      <c r="L881" s="918"/>
      <c r="M881" s="918"/>
      <c r="N881" s="918"/>
      <c r="O881" s="918"/>
      <c r="P881" s="918"/>
      <c r="Q881" s="918"/>
      <c r="R881" s="918"/>
      <c r="S881" s="918"/>
      <c r="T881" s="918"/>
      <c r="U881" s="918"/>
      <c r="V881" s="918"/>
      <c r="W881" s="918"/>
      <c r="X881" s="918"/>
      <c r="Y881" s="918"/>
      <c r="Z881" s="918"/>
      <c r="AA881" s="918"/>
      <c r="AB881" s="918"/>
      <c r="AC881" s="918"/>
      <c r="AD881" s="918"/>
      <c r="AE881" s="918"/>
      <c r="AI881" s="1"/>
      <c r="AJ881" s="1"/>
      <c r="AK881" s="1"/>
      <c r="AL881" s="1"/>
    </row>
    <row r="882" spans="1:39" ht="16.5" thickBot="1" x14ac:dyDescent="0.3"/>
    <row r="883" spans="1:39" ht="23.65" customHeight="1" thickTop="1" x14ac:dyDescent="0.25">
      <c r="A883" s="879" t="s">
        <v>165</v>
      </c>
      <c r="B883" s="1465" t="s">
        <v>0</v>
      </c>
      <c r="C883" s="1466"/>
      <c r="D883" s="686" t="s">
        <v>1</v>
      </c>
      <c r="E883" s="687"/>
      <c r="F883" s="686" t="s">
        <v>1</v>
      </c>
      <c r="G883" s="877"/>
      <c r="I883" s="1240" t="s">
        <v>780</v>
      </c>
      <c r="J883" s="686" t="s">
        <v>0</v>
      </c>
      <c r="K883" s="687"/>
      <c r="L883" s="686" t="s">
        <v>1</v>
      </c>
      <c r="M883" s="687"/>
      <c r="N883" s="686" t="s">
        <v>1</v>
      </c>
      <c r="O883" s="877"/>
      <c r="Q883" s="8"/>
      <c r="R883" s="93"/>
      <c r="S883" s="93"/>
      <c r="T883" s="93"/>
      <c r="U883" s="93"/>
      <c r="V883" s="93"/>
      <c r="W883" s="93"/>
      <c r="Y883" s="41"/>
      <c r="Z883" s="93"/>
      <c r="AA883" s="93"/>
      <c r="AB883" s="93"/>
      <c r="AC883" s="93"/>
      <c r="AD883" s="93"/>
      <c r="AE883" s="93"/>
      <c r="AG883" s="941"/>
      <c r="AH883" s="802"/>
      <c r="AI883" s="802"/>
      <c r="AJ883" s="802"/>
      <c r="AK883" s="802"/>
      <c r="AL883" s="802"/>
      <c r="AM883" s="802"/>
    </row>
    <row r="884" spans="1:39" ht="20.25" customHeight="1" x14ac:dyDescent="0.25">
      <c r="A884" s="880"/>
      <c r="B884" s="529" t="s">
        <v>163</v>
      </c>
      <c r="C884" s="530"/>
      <c r="D884" s="770">
        <v>99900</v>
      </c>
      <c r="E884" s="771"/>
      <c r="F884" s="770">
        <f>D884*(1-'SZORZÓ+FELTÉTELEK'!$A$1)</f>
        <v>99900</v>
      </c>
      <c r="G884" s="798"/>
      <c r="I884" s="1241"/>
      <c r="J884" s="529" t="s">
        <v>987</v>
      </c>
      <c r="K884" s="530"/>
      <c r="L884" s="727">
        <v>55900</v>
      </c>
      <c r="M884" s="630"/>
      <c r="N884" s="727">
        <f>L884*(1-'SZORZÓ+FELTÉTELEK'!$A$1)</f>
        <v>55900</v>
      </c>
      <c r="O884" s="629"/>
      <c r="Q884" s="8"/>
      <c r="R884" s="93"/>
      <c r="S884" s="184"/>
      <c r="T884" s="271"/>
      <c r="U884" s="271"/>
      <c r="V884" s="311"/>
      <c r="W884" s="311"/>
      <c r="Y884" s="41"/>
      <c r="Z884" s="93"/>
      <c r="AA884" s="184"/>
      <c r="AB884" s="271"/>
      <c r="AC884" s="271"/>
      <c r="AD884" s="271"/>
      <c r="AE884" s="271"/>
      <c r="AG884" s="941"/>
      <c r="AH884" s="802"/>
      <c r="AI884" s="802"/>
      <c r="AJ884" s="791"/>
      <c r="AK884" s="791"/>
      <c r="AL884" s="791"/>
      <c r="AM884" s="791"/>
    </row>
    <row r="885" spans="1:39" ht="20.25" customHeight="1" x14ac:dyDescent="0.25">
      <c r="A885" s="880"/>
      <c r="B885" s="708" t="s">
        <v>166</v>
      </c>
      <c r="C885" s="709"/>
      <c r="D885" s="709"/>
      <c r="E885" s="709"/>
      <c r="F885" s="709"/>
      <c r="G885" s="710"/>
      <c r="I885" s="1241"/>
      <c r="J885" s="708" t="s">
        <v>779</v>
      </c>
      <c r="K885" s="709"/>
      <c r="L885" s="709"/>
      <c r="M885" s="709"/>
      <c r="N885" s="709"/>
      <c r="O885" s="710"/>
      <c r="Q885" s="8"/>
      <c r="R885" s="101"/>
      <c r="S885" s="101"/>
      <c r="T885" s="101"/>
      <c r="U885" s="101"/>
      <c r="V885" s="101"/>
      <c r="W885" s="101"/>
      <c r="Y885" s="41"/>
      <c r="Z885" s="101"/>
      <c r="AA885" s="101"/>
      <c r="AB885" s="101"/>
      <c r="AC885" s="101"/>
      <c r="AD885" s="101"/>
      <c r="AE885" s="101"/>
      <c r="AG885" s="941"/>
      <c r="AH885" s="712"/>
      <c r="AI885" s="712"/>
      <c r="AJ885" s="712"/>
      <c r="AK885" s="712"/>
      <c r="AL885" s="712"/>
      <c r="AM885" s="712"/>
    </row>
    <row r="886" spans="1:39" ht="20.25" customHeight="1" x14ac:dyDescent="0.25">
      <c r="A886" s="880"/>
      <c r="B886" s="711"/>
      <c r="C886" s="712"/>
      <c r="D886" s="712"/>
      <c r="E886" s="712"/>
      <c r="F886" s="712"/>
      <c r="G886" s="713"/>
      <c r="I886" s="1241"/>
      <c r="J886" s="711"/>
      <c r="K886" s="712"/>
      <c r="L886" s="712"/>
      <c r="M886" s="712"/>
      <c r="N886" s="712"/>
      <c r="O886" s="713"/>
      <c r="Q886" s="8"/>
      <c r="R886" s="101"/>
      <c r="S886" s="101"/>
      <c r="T886" s="101"/>
      <c r="U886" s="101"/>
      <c r="V886" s="101"/>
      <c r="W886" s="101"/>
      <c r="Y886" s="41"/>
      <c r="Z886" s="101"/>
      <c r="AA886" s="101"/>
      <c r="AB886" s="101"/>
      <c r="AC886" s="101"/>
      <c r="AD886" s="101"/>
      <c r="AE886" s="101"/>
      <c r="AG886" s="941"/>
      <c r="AH886" s="712"/>
      <c r="AI886" s="712"/>
      <c r="AJ886" s="712"/>
      <c r="AK886" s="712"/>
      <c r="AL886" s="712"/>
      <c r="AM886" s="712"/>
    </row>
    <row r="887" spans="1:39" ht="20.25" customHeight="1" x14ac:dyDescent="0.25">
      <c r="A887" s="880"/>
      <c r="B887" s="714"/>
      <c r="C887" s="715"/>
      <c r="D887" s="715"/>
      <c r="E887" s="715"/>
      <c r="F887" s="715"/>
      <c r="G887" s="716"/>
      <c r="I887" s="1241"/>
      <c r="J887" s="714"/>
      <c r="K887" s="715"/>
      <c r="L887" s="715"/>
      <c r="M887" s="715"/>
      <c r="N887" s="715"/>
      <c r="O887" s="716"/>
      <c r="Q887" s="8"/>
      <c r="R887" s="101"/>
      <c r="S887" s="101"/>
      <c r="T887" s="101"/>
      <c r="U887" s="101"/>
      <c r="V887" s="101"/>
      <c r="W887" s="101"/>
      <c r="Y887" s="41"/>
      <c r="Z887" s="101"/>
      <c r="AA887" s="101"/>
      <c r="AB887" s="101"/>
      <c r="AC887" s="101"/>
      <c r="AD887" s="101"/>
      <c r="AE887" s="101"/>
      <c r="AG887" s="941"/>
      <c r="AH887" s="712"/>
      <c r="AI887" s="712"/>
      <c r="AJ887" s="712"/>
      <c r="AK887" s="712"/>
      <c r="AL887" s="712"/>
      <c r="AM887" s="712"/>
    </row>
    <row r="888" spans="1:39" ht="12.75" customHeight="1" x14ac:dyDescent="0.25">
      <c r="A888" s="880"/>
      <c r="B888" s="87" t="s">
        <v>2</v>
      </c>
      <c r="C888" s="89" t="s">
        <v>167</v>
      </c>
      <c r="D888" s="654"/>
      <c r="E888" s="655"/>
      <c r="F888" s="88" t="s">
        <v>3</v>
      </c>
      <c r="G888" s="119" t="s">
        <v>100</v>
      </c>
      <c r="I888" s="1241"/>
      <c r="J888" s="88" t="s">
        <v>2</v>
      </c>
      <c r="K888" s="89" t="s">
        <v>778</v>
      </c>
      <c r="L888" s="654"/>
      <c r="M888" s="655"/>
      <c r="N888" s="88" t="s">
        <v>3</v>
      </c>
      <c r="O888" s="119" t="s">
        <v>100</v>
      </c>
      <c r="Q888" s="8"/>
      <c r="R888" s="194"/>
      <c r="S888" s="312"/>
      <c r="T888" s="312"/>
      <c r="U888" s="312"/>
      <c r="V888" s="194"/>
      <c r="W888" s="193"/>
      <c r="Y888" s="41"/>
      <c r="Z888" s="194"/>
      <c r="AA888" s="193"/>
      <c r="AB888" s="193"/>
      <c r="AC888" s="193"/>
      <c r="AD888" s="194"/>
      <c r="AE888" s="193"/>
      <c r="AG888" s="941"/>
      <c r="AH888" s="194"/>
      <c r="AI888" s="193"/>
      <c r="AJ888" s="940"/>
      <c r="AK888" s="940"/>
      <c r="AL888" s="194"/>
      <c r="AM888" s="193"/>
    </row>
    <row r="889" spans="1:39" ht="12.75" customHeight="1" x14ac:dyDescent="0.25">
      <c r="A889" s="880"/>
      <c r="B889" s="87" t="s">
        <v>5</v>
      </c>
      <c r="C889" s="89" t="s">
        <v>123</v>
      </c>
      <c r="D889" s="656"/>
      <c r="E889" s="657"/>
      <c r="F889" s="88" t="s">
        <v>6</v>
      </c>
      <c r="G889" s="117" t="s">
        <v>168</v>
      </c>
      <c r="I889" s="1241"/>
      <c r="J889" s="88" t="s">
        <v>5</v>
      </c>
      <c r="K889" s="89" t="s">
        <v>171</v>
      </c>
      <c r="L889" s="656"/>
      <c r="M889" s="657"/>
      <c r="N889" s="88" t="s">
        <v>6</v>
      </c>
      <c r="O889" s="118" t="s">
        <v>614</v>
      </c>
      <c r="Q889" s="8"/>
      <c r="R889" s="194"/>
      <c r="S889" s="312"/>
      <c r="T889" s="312"/>
      <c r="U889" s="312"/>
      <c r="V889" s="194"/>
      <c r="W889" s="177"/>
      <c r="Y889" s="41"/>
      <c r="Z889" s="194"/>
      <c r="AA889" s="193"/>
      <c r="AB889" s="193"/>
      <c r="AC889" s="193"/>
      <c r="AD889" s="194"/>
      <c r="AE889" s="177"/>
      <c r="AG889" s="941"/>
      <c r="AH889" s="194"/>
      <c r="AI889" s="193"/>
      <c r="AJ889" s="940"/>
      <c r="AK889" s="940"/>
      <c r="AL889" s="194"/>
      <c r="AM889" s="177"/>
    </row>
    <row r="890" spans="1:39" ht="12.75" customHeight="1" x14ac:dyDescent="0.25">
      <c r="A890" s="880"/>
      <c r="B890" s="87" t="s">
        <v>7</v>
      </c>
      <c r="C890" s="89" t="s">
        <v>13</v>
      </c>
      <c r="D890" s="656"/>
      <c r="E890" s="657"/>
      <c r="F890" s="90" t="s">
        <v>8</v>
      </c>
      <c r="G890" s="118" t="s">
        <v>14</v>
      </c>
      <c r="I890" s="1241"/>
      <c r="J890" s="88" t="s">
        <v>7</v>
      </c>
      <c r="K890" s="89" t="s">
        <v>172</v>
      </c>
      <c r="L890" s="656"/>
      <c r="M890" s="657"/>
      <c r="N890" s="90" t="s">
        <v>8</v>
      </c>
      <c r="O890" s="128" t="s">
        <v>14</v>
      </c>
      <c r="Q890" s="8"/>
      <c r="R890" s="194"/>
      <c r="S890" s="193"/>
      <c r="T890" s="312"/>
      <c r="U890" s="312"/>
      <c r="V890" s="178"/>
      <c r="W890" s="179"/>
      <c r="Y890" s="41"/>
      <c r="Z890" s="194"/>
      <c r="AA890" s="193"/>
      <c r="AB890" s="193"/>
      <c r="AC890" s="193"/>
      <c r="AD890" s="178"/>
      <c r="AE890" s="303"/>
      <c r="AG890" s="941"/>
      <c r="AH890" s="194"/>
      <c r="AI890" s="193"/>
      <c r="AJ890" s="940"/>
      <c r="AK890" s="940"/>
      <c r="AL890" s="178"/>
      <c r="AM890" s="179"/>
    </row>
    <row r="891" spans="1:39" ht="12.75" customHeight="1" x14ac:dyDescent="0.25">
      <c r="A891" s="880"/>
      <c r="B891" s="87" t="s">
        <v>9</v>
      </c>
      <c r="C891" s="89" t="s">
        <v>169</v>
      </c>
      <c r="D891" s="656"/>
      <c r="E891" s="657"/>
      <c r="F891" s="109" t="s">
        <v>10</v>
      </c>
      <c r="G891" s="352" t="s">
        <v>32</v>
      </c>
      <c r="I891" s="1241"/>
      <c r="J891" s="88" t="s">
        <v>9</v>
      </c>
      <c r="K891" s="89" t="s">
        <v>27</v>
      </c>
      <c r="L891" s="656"/>
      <c r="M891" s="657"/>
      <c r="N891" s="109" t="s">
        <v>10</v>
      </c>
      <c r="O891" s="108" t="s">
        <v>32</v>
      </c>
      <c r="Q891" s="8"/>
      <c r="R891" s="194"/>
      <c r="S891" s="312"/>
      <c r="T891" s="312"/>
      <c r="U891" s="312"/>
      <c r="V891" s="178"/>
      <c r="W891" s="179"/>
      <c r="Y891" s="41"/>
      <c r="Z891" s="194"/>
      <c r="AA891" s="193"/>
      <c r="AB891" s="193"/>
      <c r="AC891" s="193"/>
      <c r="AD891" s="178"/>
      <c r="AE891" s="195"/>
      <c r="AG891" s="941"/>
      <c r="AH891" s="194"/>
      <c r="AI891" s="193"/>
      <c r="AJ891" s="940"/>
      <c r="AK891" s="940"/>
      <c r="AL891" s="178"/>
      <c r="AM891" s="195"/>
    </row>
    <row r="892" spans="1:39" ht="12.75" customHeight="1" x14ac:dyDescent="0.25">
      <c r="A892" s="880"/>
      <c r="B892" s="88" t="s">
        <v>11</v>
      </c>
      <c r="C892" s="89" t="s">
        <v>91</v>
      </c>
      <c r="D892" s="658"/>
      <c r="E892" s="659"/>
      <c r="F892" s="69" t="s">
        <v>759</v>
      </c>
      <c r="G892" s="351">
        <v>1</v>
      </c>
      <c r="I892" s="1241"/>
      <c r="J892" s="88" t="s">
        <v>11</v>
      </c>
      <c r="K892" s="89" t="s">
        <v>16</v>
      </c>
      <c r="L892" s="658"/>
      <c r="M892" s="659"/>
      <c r="N892" s="69" t="s">
        <v>759</v>
      </c>
      <c r="O892" s="129">
        <v>1</v>
      </c>
      <c r="Q892" s="8"/>
      <c r="R892" s="194"/>
      <c r="S892" s="312"/>
      <c r="T892" s="312"/>
      <c r="U892" s="312"/>
      <c r="V892" s="178"/>
      <c r="W892" s="178"/>
      <c r="Y892" s="41"/>
      <c r="Z892" s="194"/>
      <c r="AA892" s="193"/>
      <c r="AB892" s="193"/>
      <c r="AC892" s="193"/>
      <c r="AD892" s="194"/>
      <c r="AE892" s="194"/>
      <c r="AG892" s="941"/>
      <c r="AH892" s="194"/>
      <c r="AI892" s="193"/>
      <c r="AJ892" s="940"/>
      <c r="AK892" s="940"/>
      <c r="AL892" s="947"/>
      <c r="AM892" s="947"/>
    </row>
    <row r="893" spans="1:39" ht="134.1" customHeight="1" x14ac:dyDescent="0.25">
      <c r="A893" s="880"/>
      <c r="B893" s="730" t="s">
        <v>690</v>
      </c>
      <c r="C893" s="681"/>
      <c r="D893" s="681"/>
      <c r="E893" s="681"/>
      <c r="F893" s="681"/>
      <c r="G893" s="894"/>
      <c r="I893" s="1241"/>
      <c r="J893" s="730" t="s">
        <v>777</v>
      </c>
      <c r="K893" s="681"/>
      <c r="L893" s="681"/>
      <c r="M893" s="681"/>
      <c r="N893" s="681"/>
      <c r="O893" s="894"/>
      <c r="Q893" s="8"/>
      <c r="R893" s="29"/>
      <c r="S893" s="29"/>
      <c r="T893" s="29"/>
      <c r="U893" s="29"/>
      <c r="V893" s="29"/>
      <c r="W893" s="29"/>
      <c r="Y893" s="41"/>
      <c r="Z893" s="29"/>
      <c r="AA893" s="29"/>
      <c r="AB893" s="29"/>
      <c r="AC893" s="29"/>
      <c r="AD893" s="29"/>
      <c r="AE893" s="29"/>
      <c r="AG893" s="941"/>
      <c r="AH893" s="895"/>
      <c r="AI893" s="895"/>
      <c r="AJ893" s="895"/>
      <c r="AK893" s="895"/>
      <c r="AL893" s="895"/>
      <c r="AM893" s="895"/>
    </row>
    <row r="894" spans="1:39" ht="23.65" customHeight="1" thickBot="1" x14ac:dyDescent="0.3">
      <c r="A894" s="881"/>
      <c r="B894" s="985"/>
      <c r="C894" s="897"/>
      <c r="D894" s="897"/>
      <c r="E894" s="897"/>
      <c r="F894" s="897"/>
      <c r="G894" s="898"/>
      <c r="I894" s="1242"/>
      <c r="J894" s="985"/>
      <c r="K894" s="897"/>
      <c r="L894" s="897"/>
      <c r="M894" s="897"/>
      <c r="N894" s="897"/>
      <c r="O894" s="898"/>
      <c r="Q894" s="8"/>
      <c r="R894" s="29"/>
      <c r="S894" s="29"/>
      <c r="T894" s="29"/>
      <c r="U894" s="29"/>
      <c r="V894" s="29"/>
      <c r="W894" s="29"/>
      <c r="Y894" s="197"/>
      <c r="Z894" s="29"/>
      <c r="AA894" s="29"/>
      <c r="AB894" s="29"/>
      <c r="AC894" s="29"/>
      <c r="AD894" s="29"/>
      <c r="AE894" s="29"/>
      <c r="AG894" s="197"/>
      <c r="AH894" s="895"/>
      <c r="AI894" s="895"/>
      <c r="AJ894" s="895"/>
      <c r="AK894" s="895"/>
      <c r="AL894" s="895"/>
      <c r="AM894" s="895"/>
    </row>
    <row r="895" spans="1:39" ht="17.45" hidden="1" customHeight="1" thickBot="1" x14ac:dyDescent="0.3"/>
    <row r="896" spans="1:39" ht="23.65" hidden="1" customHeight="1" thickTop="1" x14ac:dyDescent="0.25">
      <c r="A896" s="759"/>
      <c r="B896" s="758"/>
      <c r="C896" s="746"/>
      <c r="D896" s="758"/>
      <c r="E896" s="746"/>
      <c r="F896" s="1324"/>
      <c r="G896" s="1325"/>
      <c r="I896" s="1631"/>
      <c r="J896" s="1628"/>
      <c r="K896" s="906"/>
      <c r="L896" s="1628"/>
      <c r="M896" s="906"/>
      <c r="N896" s="1505"/>
      <c r="O896" s="1506"/>
      <c r="Q896" s="861"/>
      <c r="R896" s="815"/>
      <c r="S896" s="816"/>
      <c r="T896" s="815"/>
      <c r="U896" s="816"/>
      <c r="V896" s="917"/>
      <c r="W896" s="900"/>
      <c r="Y896" s="1240"/>
      <c r="Z896" s="686"/>
      <c r="AA896" s="687"/>
      <c r="AB896" s="686"/>
      <c r="AC896" s="687"/>
      <c r="AD896" s="901"/>
      <c r="AE896" s="877"/>
      <c r="AI896" s="1"/>
      <c r="AJ896" s="1"/>
      <c r="AK896" s="1"/>
      <c r="AL896" s="1"/>
    </row>
    <row r="897" spans="1:38" ht="20.25" hidden="1" customHeight="1" x14ac:dyDescent="0.25">
      <c r="A897" s="760"/>
      <c r="B897" s="719"/>
      <c r="C897" s="720"/>
      <c r="D897" s="646"/>
      <c r="E897" s="646"/>
      <c r="F897" s="630"/>
      <c r="G897" s="1653"/>
      <c r="I897" s="1632"/>
      <c r="J897" s="1507"/>
      <c r="K897" s="1508"/>
      <c r="L897" s="1009"/>
      <c r="M897" s="1009"/>
      <c r="N897" s="1407"/>
      <c r="O897" s="1408"/>
      <c r="Q897" s="862"/>
      <c r="R897" s="719"/>
      <c r="S897" s="720"/>
      <c r="T897" s="646"/>
      <c r="U897" s="646"/>
      <c r="V897" s="630"/>
      <c r="W897" s="647"/>
      <c r="Y897" s="1241"/>
      <c r="Z897" s="719"/>
      <c r="AA897" s="720"/>
      <c r="AB897" s="646"/>
      <c r="AC897" s="646"/>
      <c r="AD897" s="727"/>
      <c r="AE897" s="629"/>
      <c r="AI897" s="1"/>
      <c r="AJ897" s="1"/>
      <c r="AK897" s="1"/>
      <c r="AL897" s="1"/>
    </row>
    <row r="898" spans="1:38" ht="20.25" hidden="1" customHeight="1" x14ac:dyDescent="0.25">
      <c r="A898" s="760"/>
      <c r="B898" s="708"/>
      <c r="C898" s="709"/>
      <c r="D898" s="709"/>
      <c r="E898" s="709"/>
      <c r="F898" s="709"/>
      <c r="G898" s="954"/>
      <c r="I898" s="1632"/>
      <c r="J898" s="1451"/>
      <c r="K898" s="1452"/>
      <c r="L898" s="1452"/>
      <c r="M898" s="1452"/>
      <c r="N898" s="1452"/>
      <c r="O898" s="1453"/>
      <c r="Q898" s="862"/>
      <c r="R898" s="708"/>
      <c r="S898" s="709"/>
      <c r="T898" s="709"/>
      <c r="U898" s="709"/>
      <c r="V898" s="709"/>
      <c r="W898" s="893"/>
      <c r="Y898" s="1241"/>
      <c r="Z898" s="708"/>
      <c r="AA898" s="709"/>
      <c r="AB898" s="709"/>
      <c r="AC898" s="709"/>
      <c r="AD898" s="709"/>
      <c r="AE898" s="710"/>
      <c r="AI898" s="1"/>
      <c r="AJ898" s="1"/>
      <c r="AK898" s="1"/>
      <c r="AL898" s="1"/>
    </row>
    <row r="899" spans="1:38" ht="20.25" hidden="1" customHeight="1" x14ac:dyDescent="0.25">
      <c r="A899" s="760"/>
      <c r="B899" s="711"/>
      <c r="C899" s="712"/>
      <c r="D899" s="712"/>
      <c r="E899" s="712"/>
      <c r="F899" s="712"/>
      <c r="G899" s="955"/>
      <c r="I899" s="1632"/>
      <c r="J899" s="1454"/>
      <c r="K899" s="1455"/>
      <c r="L899" s="1455"/>
      <c r="M899" s="1455"/>
      <c r="N899" s="1455"/>
      <c r="O899" s="1456"/>
      <c r="Q899" s="862"/>
      <c r="R899" s="711"/>
      <c r="S899" s="712"/>
      <c r="T899" s="712"/>
      <c r="U899" s="712"/>
      <c r="V899" s="712"/>
      <c r="W899" s="904"/>
      <c r="Y899" s="1241"/>
      <c r="Z899" s="711"/>
      <c r="AA899" s="712"/>
      <c r="AB899" s="712"/>
      <c r="AC899" s="712"/>
      <c r="AD899" s="712"/>
      <c r="AE899" s="713"/>
      <c r="AI899" s="1"/>
      <c r="AJ899" s="1"/>
      <c r="AK899" s="1"/>
      <c r="AL899" s="1"/>
    </row>
    <row r="900" spans="1:38" ht="20.25" hidden="1" customHeight="1" x14ac:dyDescent="0.25">
      <c r="A900" s="760"/>
      <c r="B900" s="714"/>
      <c r="C900" s="715"/>
      <c r="D900" s="715"/>
      <c r="E900" s="715"/>
      <c r="F900" s="715"/>
      <c r="G900" s="956"/>
      <c r="I900" s="1632"/>
      <c r="J900" s="1457"/>
      <c r="K900" s="1458"/>
      <c r="L900" s="1458"/>
      <c r="M900" s="1458"/>
      <c r="N900" s="1458"/>
      <c r="O900" s="1459"/>
      <c r="Q900" s="862"/>
      <c r="R900" s="714"/>
      <c r="S900" s="715"/>
      <c r="T900" s="715"/>
      <c r="U900" s="715"/>
      <c r="V900" s="715"/>
      <c r="W900" s="905"/>
      <c r="Y900" s="1241"/>
      <c r="Z900" s="714"/>
      <c r="AA900" s="715"/>
      <c r="AB900" s="715"/>
      <c r="AC900" s="715"/>
      <c r="AD900" s="715"/>
      <c r="AE900" s="716"/>
      <c r="AI900" s="1"/>
      <c r="AJ900" s="1"/>
      <c r="AK900" s="1"/>
      <c r="AL900" s="1"/>
    </row>
    <row r="901" spans="1:38" ht="12.75" hidden="1" customHeight="1" x14ac:dyDescent="0.25">
      <c r="A901" s="760"/>
      <c r="B901" s="88"/>
      <c r="C901" s="89"/>
      <c r="D901" s="654"/>
      <c r="E901" s="655"/>
      <c r="F901" s="88"/>
      <c r="G901" s="190"/>
      <c r="I901" s="1632"/>
      <c r="J901" s="121"/>
      <c r="K901" s="264"/>
      <c r="L901" s="738"/>
      <c r="M901" s="739"/>
      <c r="N901" s="121"/>
      <c r="O901" s="265"/>
      <c r="Q901" s="862"/>
      <c r="R901" s="88"/>
      <c r="S901" s="98"/>
      <c r="T901" s="1275"/>
      <c r="U901" s="1276"/>
      <c r="V901" s="88"/>
      <c r="W901" s="73"/>
      <c r="Y901" s="1241"/>
      <c r="Z901" s="88"/>
      <c r="AA901" s="89"/>
      <c r="AB901" s="654"/>
      <c r="AC901" s="655"/>
      <c r="AD901" s="88"/>
      <c r="AE901" s="119"/>
      <c r="AI901" s="1"/>
      <c r="AJ901" s="1"/>
      <c r="AK901" s="1"/>
      <c r="AL901" s="1"/>
    </row>
    <row r="902" spans="1:38" ht="12.75" hidden="1" customHeight="1" x14ac:dyDescent="0.25">
      <c r="A902" s="760"/>
      <c r="B902" s="88"/>
      <c r="C902" s="89"/>
      <c r="D902" s="656"/>
      <c r="E902" s="657"/>
      <c r="F902" s="88"/>
      <c r="G902" s="191"/>
      <c r="I902" s="1632"/>
      <c r="J902" s="121"/>
      <c r="K902" s="264"/>
      <c r="L902" s="740"/>
      <c r="M902" s="741"/>
      <c r="N902" s="121"/>
      <c r="O902" s="266"/>
      <c r="Q902" s="862"/>
      <c r="R902" s="88"/>
      <c r="S902" s="98"/>
      <c r="T902" s="1277"/>
      <c r="U902" s="1278"/>
      <c r="V902" s="88"/>
      <c r="W902" s="71"/>
      <c r="Y902" s="1241"/>
      <c r="Z902" s="88"/>
      <c r="AA902" s="89"/>
      <c r="AB902" s="656"/>
      <c r="AC902" s="657"/>
      <c r="AD902" s="88"/>
      <c r="AE902" s="118"/>
      <c r="AI902" s="1"/>
      <c r="AJ902" s="1"/>
      <c r="AK902" s="1"/>
      <c r="AL902" s="1"/>
    </row>
    <row r="903" spans="1:38" ht="12.75" hidden="1" customHeight="1" x14ac:dyDescent="0.25">
      <c r="A903" s="760"/>
      <c r="B903" s="88"/>
      <c r="C903" s="89"/>
      <c r="D903" s="656"/>
      <c r="E903" s="657"/>
      <c r="F903" s="90"/>
      <c r="G903" s="208"/>
      <c r="I903" s="1632"/>
      <c r="J903" s="121"/>
      <c r="K903" s="264"/>
      <c r="L903" s="740"/>
      <c r="M903" s="741"/>
      <c r="N903" s="122"/>
      <c r="O903" s="207"/>
      <c r="Q903" s="862"/>
      <c r="R903" s="88"/>
      <c r="S903" s="98"/>
      <c r="T903" s="1277"/>
      <c r="U903" s="1278"/>
      <c r="V903" s="90"/>
      <c r="W903" s="16"/>
      <c r="Y903" s="1241"/>
      <c r="Z903" s="88"/>
      <c r="AA903" s="89"/>
      <c r="AB903" s="656"/>
      <c r="AC903" s="657"/>
      <c r="AD903" s="90"/>
      <c r="AE903" s="128"/>
      <c r="AI903" s="1"/>
      <c r="AJ903" s="1"/>
      <c r="AK903" s="1"/>
      <c r="AL903" s="1"/>
    </row>
    <row r="904" spans="1:38" ht="12.75" hidden="1" customHeight="1" x14ac:dyDescent="0.25">
      <c r="A904" s="760"/>
      <c r="B904" s="88"/>
      <c r="C904" s="89"/>
      <c r="D904" s="656"/>
      <c r="E904" s="657"/>
      <c r="F904" s="109"/>
      <c r="G904" s="108"/>
      <c r="I904" s="1632"/>
      <c r="J904" s="121"/>
      <c r="K904" s="264"/>
      <c r="L904" s="740"/>
      <c r="M904" s="741"/>
      <c r="N904" s="114"/>
      <c r="O904" s="116"/>
      <c r="Q904" s="862"/>
      <c r="R904" s="88"/>
      <c r="S904" s="98"/>
      <c r="T904" s="1277"/>
      <c r="U904" s="1278"/>
      <c r="V904" s="7"/>
      <c r="W904" s="96"/>
      <c r="Y904" s="1241"/>
      <c r="Z904" s="88"/>
      <c r="AA904" s="89"/>
      <c r="AB904" s="656"/>
      <c r="AC904" s="657"/>
      <c r="AD904" s="109"/>
      <c r="AE904" s="108"/>
      <c r="AI904" s="1"/>
      <c r="AJ904" s="1"/>
      <c r="AK904" s="1"/>
      <c r="AL904" s="1"/>
    </row>
    <row r="905" spans="1:38" ht="12.75" hidden="1" customHeight="1" x14ac:dyDescent="0.25">
      <c r="A905" s="760"/>
      <c r="B905" s="88"/>
      <c r="C905" s="89"/>
      <c r="D905" s="658"/>
      <c r="E905" s="659"/>
      <c r="F905" s="69"/>
      <c r="G905" s="129"/>
      <c r="I905" s="1632"/>
      <c r="J905" s="121"/>
      <c r="K905" s="264"/>
      <c r="L905" s="742"/>
      <c r="M905" s="743"/>
      <c r="N905" s="125"/>
      <c r="O905" s="120"/>
      <c r="Q905" s="862"/>
      <c r="R905" s="88"/>
      <c r="S905" s="98"/>
      <c r="T905" s="1279"/>
      <c r="U905" s="1280"/>
      <c r="V905" s="845"/>
      <c r="W905" s="846"/>
      <c r="Y905" s="1241"/>
      <c r="Z905" s="88"/>
      <c r="AA905" s="89"/>
      <c r="AB905" s="658"/>
      <c r="AC905" s="659"/>
      <c r="AD905" s="69"/>
      <c r="AE905" s="129"/>
      <c r="AI905" s="1"/>
      <c r="AJ905" s="1"/>
      <c r="AK905" s="1"/>
      <c r="AL905" s="1"/>
    </row>
    <row r="906" spans="1:38" ht="134.1" hidden="1" customHeight="1" x14ac:dyDescent="0.25">
      <c r="A906" s="760"/>
      <c r="B906" s="730"/>
      <c r="C906" s="681"/>
      <c r="D906" s="681"/>
      <c r="E906" s="681"/>
      <c r="F906" s="681"/>
      <c r="G906" s="731"/>
      <c r="I906" s="1632"/>
      <c r="J906" s="1159"/>
      <c r="K906" s="1160"/>
      <c r="L906" s="1160"/>
      <c r="M906" s="1160"/>
      <c r="N906" s="1160"/>
      <c r="O906" s="1419"/>
      <c r="Q906" s="862"/>
      <c r="R906" s="817"/>
      <c r="S906" s="818"/>
      <c r="T906" s="818"/>
      <c r="U906" s="818"/>
      <c r="V906" s="818"/>
      <c r="W906" s="829"/>
      <c r="Y906" s="1241"/>
      <c r="Z906" s="730"/>
      <c r="AA906" s="681"/>
      <c r="AB906" s="681"/>
      <c r="AC906" s="681"/>
      <c r="AD906" s="681"/>
      <c r="AE906" s="894"/>
      <c r="AI906" s="1"/>
      <c r="AJ906" s="1"/>
      <c r="AK906" s="1"/>
      <c r="AL906" s="1"/>
    </row>
    <row r="907" spans="1:38" ht="23.65" hidden="1" customHeight="1" thickBot="1" x14ac:dyDescent="0.3">
      <c r="A907" s="761"/>
      <c r="B907" s="732"/>
      <c r="C907" s="733"/>
      <c r="D907" s="733"/>
      <c r="E907" s="733"/>
      <c r="F907" s="733"/>
      <c r="G907" s="734"/>
      <c r="I907" s="1633"/>
      <c r="J907" s="1420"/>
      <c r="K907" s="1421"/>
      <c r="L907" s="1421"/>
      <c r="M907" s="1421"/>
      <c r="N907" s="1421"/>
      <c r="O907" s="1422"/>
      <c r="Q907" s="1125"/>
      <c r="R907" s="833"/>
      <c r="S907" s="834"/>
      <c r="T907" s="834"/>
      <c r="U907" s="834"/>
      <c r="V907" s="834"/>
      <c r="W907" s="835"/>
      <c r="Y907" s="1242"/>
      <c r="Z907" s="985"/>
      <c r="AA907" s="897"/>
      <c r="AB907" s="897"/>
      <c r="AC907" s="897"/>
      <c r="AD907" s="897"/>
      <c r="AE907" s="898"/>
      <c r="AI907" s="1"/>
      <c r="AJ907" s="1"/>
      <c r="AK907" s="1"/>
      <c r="AL907" s="1"/>
    </row>
    <row r="908" spans="1:38" ht="17.25" hidden="1" thickTop="1" thickBot="1" x14ac:dyDescent="0.3"/>
    <row r="909" spans="1:38" ht="23.65" hidden="1" customHeight="1" thickTop="1" x14ac:dyDescent="0.25">
      <c r="A909" s="858"/>
      <c r="B909" s="815"/>
      <c r="C909" s="816"/>
      <c r="D909" s="815"/>
      <c r="E909" s="816"/>
      <c r="F909" s="917"/>
      <c r="G909" s="900"/>
      <c r="I909" s="1392"/>
      <c r="J909" s="793"/>
      <c r="K909" s="794"/>
      <c r="L909" s="717"/>
      <c r="M909" s="718"/>
      <c r="N909" s="718"/>
      <c r="O909" s="1447"/>
      <c r="Q909" s="1392"/>
      <c r="R909" s="793"/>
      <c r="S909" s="794"/>
      <c r="T909" s="717"/>
      <c r="U909" s="718"/>
      <c r="V909" s="718"/>
      <c r="W909" s="1447"/>
      <c r="AA909" s="1"/>
      <c r="AB909" s="1"/>
      <c r="AC909" s="1"/>
      <c r="AD909" s="1"/>
      <c r="AI909" s="1"/>
      <c r="AJ909" s="1"/>
      <c r="AK909" s="1"/>
      <c r="AL909" s="1"/>
    </row>
    <row r="910" spans="1:38" ht="20.25" hidden="1" customHeight="1" x14ac:dyDescent="0.25">
      <c r="A910" s="859"/>
      <c r="B910" s="719"/>
      <c r="C910" s="720"/>
      <c r="D910" s="770"/>
      <c r="E910" s="771"/>
      <c r="F910" s="744"/>
      <c r="G910" s="745"/>
      <c r="I910" s="1393"/>
      <c r="J910" s="674"/>
      <c r="K910" s="675"/>
      <c r="L910" s="676"/>
      <c r="M910" s="677"/>
      <c r="N910" s="1405"/>
      <c r="O910" s="1406"/>
      <c r="Q910" s="1393"/>
      <c r="R910" s="1365"/>
      <c r="S910" s="1366"/>
      <c r="T910" s="676"/>
      <c r="U910" s="677"/>
      <c r="V910" s="1405"/>
      <c r="W910" s="1406"/>
      <c r="AA910" s="1"/>
      <c r="AB910" s="1"/>
      <c r="AC910" s="1"/>
      <c r="AD910" s="1"/>
      <c r="AI910" s="1"/>
      <c r="AJ910" s="1"/>
      <c r="AK910" s="1"/>
      <c r="AL910" s="1"/>
    </row>
    <row r="911" spans="1:38" ht="20.25" hidden="1" customHeight="1" x14ac:dyDescent="0.25">
      <c r="A911" s="859"/>
      <c r="B911" s="708"/>
      <c r="C911" s="709"/>
      <c r="D911" s="709"/>
      <c r="E911" s="709"/>
      <c r="F911" s="709"/>
      <c r="G911" s="893"/>
      <c r="I911" s="1393"/>
      <c r="J911" s="674"/>
      <c r="K911" s="675"/>
      <c r="L911" s="676"/>
      <c r="M911" s="677"/>
      <c r="N911" s="1405"/>
      <c r="O911" s="1406"/>
      <c r="Q911" s="1393"/>
      <c r="R911" s="1470"/>
      <c r="S911" s="1471"/>
      <c r="T911" s="1471"/>
      <c r="U911" s="1471"/>
      <c r="V911" s="1471"/>
      <c r="W911" s="1472"/>
      <c r="AA911" s="1"/>
      <c r="AB911" s="1"/>
      <c r="AC911" s="1"/>
      <c r="AD911" s="1"/>
      <c r="AI911" s="1"/>
      <c r="AJ911" s="1"/>
      <c r="AK911" s="1"/>
      <c r="AL911" s="1"/>
    </row>
    <row r="912" spans="1:38" ht="20.25" hidden="1" customHeight="1" x14ac:dyDescent="0.25">
      <c r="A912" s="859"/>
      <c r="B912" s="711"/>
      <c r="C912" s="712"/>
      <c r="D912" s="712"/>
      <c r="E912" s="712"/>
      <c r="F912" s="712"/>
      <c r="G912" s="904"/>
      <c r="I912" s="1393"/>
      <c r="J912" s="1479"/>
      <c r="K912" s="1480"/>
      <c r="L912" s="1480"/>
      <c r="M912" s="1480"/>
      <c r="N912" s="1480"/>
      <c r="O912" s="1481"/>
      <c r="Q912" s="1393"/>
      <c r="R912" s="1473"/>
      <c r="S912" s="1474"/>
      <c r="T912" s="1474"/>
      <c r="U912" s="1474"/>
      <c r="V912" s="1474"/>
      <c r="W912" s="1475"/>
      <c r="AA912" s="1"/>
      <c r="AB912" s="1"/>
      <c r="AC912" s="1"/>
      <c r="AD912" s="1"/>
      <c r="AI912" s="1"/>
      <c r="AJ912" s="1"/>
      <c r="AK912" s="1"/>
      <c r="AL912" s="1"/>
    </row>
    <row r="913" spans="1:38" ht="20.25" hidden="1" customHeight="1" x14ac:dyDescent="0.25">
      <c r="A913" s="859"/>
      <c r="B913" s="714"/>
      <c r="C913" s="715"/>
      <c r="D913" s="715"/>
      <c r="E913" s="715"/>
      <c r="F913" s="715"/>
      <c r="G913" s="905"/>
      <c r="I913" s="1393"/>
      <c r="J913" s="1482"/>
      <c r="K913" s="1483"/>
      <c r="L913" s="1483"/>
      <c r="M913" s="1483"/>
      <c r="N913" s="1483"/>
      <c r="O913" s="1484"/>
      <c r="Q913" s="1393"/>
      <c r="R913" s="1476"/>
      <c r="S913" s="1477"/>
      <c r="T913" s="1477"/>
      <c r="U913" s="1477"/>
      <c r="V913" s="1477"/>
      <c r="W913" s="1478"/>
      <c r="AA913" s="1"/>
      <c r="AB913" s="1"/>
      <c r="AC913" s="1"/>
      <c r="AD913" s="1"/>
      <c r="AI913" s="1"/>
      <c r="AJ913" s="1"/>
      <c r="AK913" s="1"/>
      <c r="AL913" s="1"/>
    </row>
    <row r="914" spans="1:38" ht="12.75" hidden="1" customHeight="1" x14ac:dyDescent="0.25">
      <c r="A914" s="859"/>
      <c r="B914" s="88"/>
      <c r="C914" s="89"/>
      <c r="D914" s="654"/>
      <c r="E914" s="655"/>
      <c r="F914" s="88"/>
      <c r="G914" s="73"/>
      <c r="I914" s="1393"/>
      <c r="J914" s="121"/>
      <c r="K914" s="264"/>
      <c r="L914" s="738"/>
      <c r="M914" s="739"/>
      <c r="N914" s="121"/>
      <c r="O914" s="130"/>
      <c r="Q914" s="1393"/>
      <c r="R914" s="121"/>
      <c r="S914" s="264"/>
      <c r="T914" s="738"/>
      <c r="U914" s="739"/>
      <c r="V914" s="121"/>
      <c r="W914" s="130"/>
      <c r="AA914" s="1"/>
      <c r="AB914" s="1"/>
      <c r="AC914" s="1"/>
      <c r="AD914" s="1"/>
      <c r="AI914" s="1"/>
      <c r="AJ914" s="1"/>
      <c r="AK914" s="1"/>
      <c r="AL914" s="1"/>
    </row>
    <row r="915" spans="1:38" ht="12.75" hidden="1" customHeight="1" x14ac:dyDescent="0.25">
      <c r="A915" s="859"/>
      <c r="B915" s="88"/>
      <c r="C915" s="89"/>
      <c r="D915" s="656"/>
      <c r="E915" s="657"/>
      <c r="F915" s="88"/>
      <c r="G915" s="71"/>
      <c r="I915" s="1393"/>
      <c r="J915" s="121"/>
      <c r="K915" s="264"/>
      <c r="L915" s="740"/>
      <c r="M915" s="741"/>
      <c r="N915" s="121"/>
      <c r="O915" s="116"/>
      <c r="Q915" s="1393"/>
      <c r="R915" s="121"/>
      <c r="S915" s="264"/>
      <c r="T915" s="740"/>
      <c r="U915" s="741"/>
      <c r="V915" s="121"/>
      <c r="W915" s="116"/>
      <c r="AA915" s="1"/>
      <c r="AB915" s="1"/>
      <c r="AC915" s="1"/>
      <c r="AD915" s="1"/>
      <c r="AI915" s="1"/>
      <c r="AJ915" s="1"/>
      <c r="AK915" s="1"/>
      <c r="AL915" s="1"/>
    </row>
    <row r="916" spans="1:38" ht="12.75" hidden="1" customHeight="1" x14ac:dyDescent="0.25">
      <c r="A916" s="859"/>
      <c r="B916" s="88"/>
      <c r="C916" s="89"/>
      <c r="D916" s="656"/>
      <c r="E916" s="657"/>
      <c r="F916" s="90"/>
      <c r="G916" s="72"/>
      <c r="I916" s="1393"/>
      <c r="J916" s="121"/>
      <c r="K916" s="264"/>
      <c r="L916" s="740"/>
      <c r="M916" s="741"/>
      <c r="N916" s="122"/>
      <c r="O916" s="116"/>
      <c r="Q916" s="1393"/>
      <c r="R916" s="121"/>
      <c r="S916" s="264"/>
      <c r="T916" s="740"/>
      <c r="U916" s="741"/>
      <c r="V916" s="122"/>
      <c r="W916" s="116"/>
      <c r="AA916" s="1"/>
      <c r="AB916" s="1"/>
      <c r="AC916" s="1"/>
      <c r="AD916" s="1"/>
      <c r="AI916" s="1"/>
      <c r="AJ916" s="1"/>
      <c r="AK916" s="1"/>
      <c r="AL916" s="1"/>
    </row>
    <row r="917" spans="1:38" ht="12.75" hidden="1" customHeight="1" x14ac:dyDescent="0.25">
      <c r="A917" s="859"/>
      <c r="B917" s="88"/>
      <c r="C917" s="89"/>
      <c r="D917" s="656"/>
      <c r="E917" s="657"/>
      <c r="F917" s="15"/>
      <c r="G917" s="16"/>
      <c r="I917" s="1393"/>
      <c r="J917" s="121"/>
      <c r="K917" s="264"/>
      <c r="L917" s="740"/>
      <c r="M917" s="741"/>
      <c r="N917" s="122"/>
      <c r="O917" s="116"/>
      <c r="Q917" s="1393"/>
      <c r="R917" s="121"/>
      <c r="S917" s="264"/>
      <c r="T917" s="740"/>
      <c r="U917" s="741"/>
      <c r="V917" s="122"/>
      <c r="W917" s="116"/>
      <c r="AA917" s="1"/>
      <c r="AB917" s="1"/>
      <c r="AC917" s="1"/>
      <c r="AD917" s="1"/>
      <c r="AI917" s="1"/>
      <c r="AJ917" s="1"/>
      <c r="AK917" s="1"/>
      <c r="AL917" s="1"/>
    </row>
    <row r="918" spans="1:38" ht="12.75" hidden="1" customHeight="1" x14ac:dyDescent="0.25">
      <c r="A918" s="859"/>
      <c r="B918" s="88"/>
      <c r="C918" s="89"/>
      <c r="D918" s="658"/>
      <c r="E918" s="659"/>
      <c r="F918" s="1417"/>
      <c r="G918" s="1418"/>
      <c r="I918" s="1393"/>
      <c r="J918" s="121"/>
      <c r="K918" s="264"/>
      <c r="L918" s="742"/>
      <c r="M918" s="743"/>
      <c r="N918" s="121"/>
      <c r="O918" s="120"/>
      <c r="Q918" s="1393"/>
      <c r="R918" s="121"/>
      <c r="S918" s="264"/>
      <c r="T918" s="742"/>
      <c r="U918" s="743"/>
      <c r="V918" s="122"/>
      <c r="W918" s="116"/>
      <c r="AA918" s="1"/>
      <c r="AB918" s="1"/>
      <c r="AC918" s="1"/>
      <c r="AD918" s="1"/>
      <c r="AI918" s="1"/>
      <c r="AJ918" s="1"/>
      <c r="AK918" s="1"/>
      <c r="AL918" s="1"/>
    </row>
    <row r="919" spans="1:38" ht="134.1" hidden="1" customHeight="1" x14ac:dyDescent="0.25">
      <c r="A919" s="859"/>
      <c r="B919" s="730"/>
      <c r="C919" s="681"/>
      <c r="D919" s="681"/>
      <c r="E919" s="681"/>
      <c r="F919" s="681"/>
      <c r="G919" s="682"/>
      <c r="I919" s="1393"/>
      <c r="J919" s="1159"/>
      <c r="K919" s="1160"/>
      <c r="L919" s="1160"/>
      <c r="M919" s="1160"/>
      <c r="N919" s="1160"/>
      <c r="O919" s="1377"/>
      <c r="Q919" s="1393"/>
      <c r="R919" s="1159"/>
      <c r="S919" s="1160"/>
      <c r="T919" s="1160"/>
      <c r="U919" s="1160"/>
      <c r="V919" s="1160"/>
      <c r="W919" s="1161"/>
      <c r="AA919" s="1"/>
      <c r="AB919" s="1"/>
      <c r="AC919" s="1"/>
      <c r="AD919" s="1"/>
      <c r="AI919" s="1"/>
      <c r="AJ919" s="1"/>
      <c r="AK919" s="1"/>
      <c r="AL919" s="1"/>
    </row>
    <row r="920" spans="1:38" ht="23.65" hidden="1" customHeight="1" thickBot="1" x14ac:dyDescent="0.3">
      <c r="A920" s="860"/>
      <c r="B920" s="827"/>
      <c r="C920" s="684"/>
      <c r="D920" s="684"/>
      <c r="E920" s="684"/>
      <c r="F920" s="684"/>
      <c r="G920" s="685"/>
      <c r="I920" s="1394"/>
      <c r="J920" s="1378"/>
      <c r="K920" s="1379"/>
      <c r="L920" s="1379"/>
      <c r="M920" s="1379"/>
      <c r="N920" s="1379"/>
      <c r="O920" s="1380"/>
      <c r="Q920" s="1394"/>
      <c r="R920" s="1162"/>
      <c r="S920" s="1163"/>
      <c r="T920" s="1163"/>
      <c r="U920" s="1163"/>
      <c r="V920" s="1163"/>
      <c r="W920" s="1164"/>
      <c r="AA920" s="1"/>
      <c r="AB920" s="1"/>
      <c r="AC920" s="1"/>
      <c r="AD920" s="1"/>
      <c r="AI920" s="1"/>
      <c r="AJ920" s="1"/>
      <c r="AK920" s="1"/>
      <c r="AL920" s="1"/>
    </row>
    <row r="921" spans="1:38" ht="16.5" hidden="1" thickBot="1" x14ac:dyDescent="0.3"/>
    <row r="922" spans="1:38" ht="23.65" hidden="1" customHeight="1" x14ac:dyDescent="0.25">
      <c r="A922" s="861"/>
      <c r="B922" s="815"/>
      <c r="C922" s="816"/>
      <c r="D922" s="644"/>
      <c r="E922" s="644"/>
      <c r="F922" s="644"/>
      <c r="G922" s="660"/>
      <c r="K922" s="1"/>
      <c r="L922" s="1"/>
      <c r="M922" s="1"/>
      <c r="S922" s="1"/>
      <c r="T922" s="1"/>
      <c r="U922" s="1"/>
      <c r="V922" s="1"/>
      <c r="AA922" s="1"/>
      <c r="AB922" s="1"/>
      <c r="AC922" s="1"/>
      <c r="AD922" s="1"/>
      <c r="AI922" s="1"/>
      <c r="AJ922" s="1"/>
      <c r="AK922" s="1"/>
      <c r="AL922" s="1"/>
    </row>
    <row r="923" spans="1:38" ht="20.25" hidden="1" customHeight="1" x14ac:dyDescent="0.25">
      <c r="A923" s="862"/>
      <c r="B923" s="1229"/>
      <c r="C923" s="1230"/>
      <c r="D923" s="646"/>
      <c r="E923" s="646"/>
      <c r="F923" s="646"/>
      <c r="G923" s="647"/>
      <c r="K923" s="1"/>
      <c r="L923" s="1"/>
      <c r="M923" s="1"/>
      <c r="S923" s="1"/>
      <c r="T923" s="1"/>
      <c r="U923" s="1"/>
      <c r="V923" s="1"/>
      <c r="AA923" s="1"/>
      <c r="AB923" s="1"/>
      <c r="AC923" s="1"/>
      <c r="AD923" s="1"/>
      <c r="AI923" s="1"/>
      <c r="AJ923" s="1"/>
      <c r="AK923" s="1"/>
      <c r="AL923" s="1"/>
    </row>
    <row r="924" spans="1:38" ht="20.25" hidden="1" customHeight="1" x14ac:dyDescent="0.25">
      <c r="A924" s="862"/>
      <c r="B924" s="1229"/>
      <c r="C924" s="1230"/>
      <c r="D924" s="646"/>
      <c r="E924" s="646"/>
      <c r="F924" s="646"/>
      <c r="G924" s="647"/>
      <c r="K924" s="1"/>
      <c r="L924" s="1"/>
      <c r="M924" s="1"/>
      <c r="S924" s="1"/>
      <c r="T924" s="1"/>
      <c r="U924" s="1"/>
      <c r="V924" s="1"/>
      <c r="AA924" s="1"/>
      <c r="AB924" s="1"/>
      <c r="AC924" s="1"/>
      <c r="AD924" s="1"/>
      <c r="AI924" s="1"/>
      <c r="AJ924" s="1"/>
      <c r="AK924" s="1"/>
      <c r="AL924" s="1"/>
    </row>
    <row r="925" spans="1:38" ht="20.25" hidden="1" customHeight="1" x14ac:dyDescent="0.25">
      <c r="A925" s="862"/>
      <c r="B925" s="678"/>
      <c r="C925" s="679"/>
      <c r="D925" s="779"/>
      <c r="E925" s="779"/>
      <c r="F925" s="779"/>
      <c r="G925" s="780"/>
      <c r="K925" s="1"/>
      <c r="L925" s="1"/>
      <c r="M925" s="1"/>
      <c r="S925" s="1"/>
      <c r="T925" s="1"/>
      <c r="U925" s="1"/>
      <c r="V925" s="1"/>
      <c r="AA925" s="1"/>
      <c r="AB925" s="1"/>
      <c r="AC925" s="1"/>
      <c r="AD925" s="1"/>
      <c r="AI925" s="1"/>
      <c r="AJ925" s="1"/>
      <c r="AK925" s="1"/>
      <c r="AL925" s="1"/>
    </row>
    <row r="926" spans="1:38" ht="20.25" hidden="1" customHeight="1" x14ac:dyDescent="0.25">
      <c r="A926" s="862"/>
      <c r="B926" s="678"/>
      <c r="C926" s="679"/>
      <c r="D926" s="779"/>
      <c r="E926" s="779"/>
      <c r="F926" s="779"/>
      <c r="G926" s="780"/>
      <c r="K926" s="1"/>
      <c r="L926" s="1"/>
      <c r="M926" s="1"/>
      <c r="S926" s="1"/>
      <c r="T926" s="1"/>
      <c r="U926" s="1"/>
      <c r="V926" s="1"/>
      <c r="AA926" s="1"/>
      <c r="AB926" s="1"/>
      <c r="AC926" s="1"/>
      <c r="AD926" s="1"/>
      <c r="AI926" s="1"/>
      <c r="AJ926" s="1"/>
      <c r="AK926" s="1"/>
      <c r="AL926" s="1"/>
    </row>
    <row r="927" spans="1:38" ht="12.75" hidden="1" customHeight="1" x14ac:dyDescent="0.25">
      <c r="A927" s="862"/>
      <c r="B927" s="88"/>
      <c r="C927" s="89"/>
      <c r="D927" s="654"/>
      <c r="E927" s="655"/>
      <c r="F927" s="88"/>
      <c r="G927" s="73"/>
      <c r="K927" s="1"/>
      <c r="L927" s="1"/>
      <c r="M927" s="1"/>
      <c r="S927" s="1"/>
      <c r="T927" s="1"/>
      <c r="U927" s="1"/>
      <c r="V927" s="1"/>
      <c r="AA927" s="1"/>
      <c r="AB927" s="1"/>
      <c r="AC927" s="1"/>
      <c r="AD927" s="1"/>
      <c r="AI927" s="1"/>
      <c r="AJ927" s="1"/>
      <c r="AK927" s="1"/>
      <c r="AL927" s="1"/>
    </row>
    <row r="928" spans="1:38" ht="12.75" hidden="1" customHeight="1" x14ac:dyDescent="0.25">
      <c r="A928" s="862"/>
      <c r="B928" s="88"/>
      <c r="C928" s="89"/>
      <c r="D928" s="656"/>
      <c r="E928" s="657"/>
      <c r="F928" s="88"/>
      <c r="G928" s="71"/>
      <c r="K928" s="1"/>
      <c r="L928" s="1"/>
      <c r="M928" s="1"/>
      <c r="S928" s="1"/>
      <c r="T928" s="1"/>
      <c r="U928" s="1"/>
      <c r="V928" s="1"/>
      <c r="AA928" s="1"/>
      <c r="AB928" s="1"/>
      <c r="AC928" s="1"/>
      <c r="AD928" s="1"/>
      <c r="AI928" s="1"/>
      <c r="AJ928" s="1"/>
      <c r="AK928" s="1"/>
      <c r="AL928" s="1"/>
    </row>
    <row r="929" spans="1:38" ht="12.75" hidden="1" customHeight="1" x14ac:dyDescent="0.25">
      <c r="A929" s="862"/>
      <c r="B929" s="88"/>
      <c r="C929" s="89"/>
      <c r="D929" s="656"/>
      <c r="E929" s="657"/>
      <c r="F929" s="90"/>
      <c r="G929" s="71"/>
      <c r="K929" s="1"/>
      <c r="L929" s="1"/>
      <c r="M929" s="1"/>
      <c r="S929" s="1"/>
      <c r="T929" s="1"/>
      <c r="U929" s="1"/>
      <c r="V929" s="1"/>
      <c r="AA929" s="1"/>
      <c r="AB929" s="1"/>
      <c r="AC929" s="1"/>
      <c r="AD929" s="1"/>
      <c r="AI929" s="1"/>
      <c r="AJ929" s="1"/>
      <c r="AK929" s="1"/>
      <c r="AL929" s="1"/>
    </row>
    <row r="930" spans="1:38" ht="12.75" hidden="1" customHeight="1" x14ac:dyDescent="0.25">
      <c r="A930" s="862"/>
      <c r="B930" s="88"/>
      <c r="C930" s="89"/>
      <c r="D930" s="656"/>
      <c r="E930" s="657"/>
      <c r="F930" s="90"/>
      <c r="G930" s="72"/>
      <c r="K930" s="1"/>
      <c r="L930" s="1"/>
      <c r="M930" s="1"/>
      <c r="S930" s="1"/>
      <c r="T930" s="1"/>
      <c r="U930" s="1"/>
      <c r="V930" s="1"/>
      <c r="AA930" s="1"/>
      <c r="AB930" s="1"/>
      <c r="AC930" s="1"/>
      <c r="AD930" s="1"/>
      <c r="AI930" s="1"/>
      <c r="AJ930" s="1"/>
      <c r="AK930" s="1"/>
      <c r="AL930" s="1"/>
    </row>
    <row r="931" spans="1:38" ht="12.75" hidden="1" customHeight="1" x14ac:dyDescent="0.25">
      <c r="A931" s="862"/>
      <c r="B931" s="88"/>
      <c r="C931" s="89"/>
      <c r="D931" s="658"/>
      <c r="E931" s="659"/>
      <c r="F931" s="836"/>
      <c r="G931" s="837"/>
      <c r="K931" s="1"/>
      <c r="L931" s="1"/>
      <c r="M931" s="1"/>
      <c r="S931" s="1"/>
      <c r="T931" s="1"/>
      <c r="U931" s="1"/>
      <c r="V931" s="1"/>
      <c r="AA931" s="1"/>
      <c r="AB931" s="1"/>
      <c r="AC931" s="1"/>
      <c r="AD931" s="1"/>
      <c r="AI931" s="1"/>
      <c r="AJ931" s="1"/>
      <c r="AK931" s="1"/>
      <c r="AL931" s="1"/>
    </row>
    <row r="932" spans="1:38" ht="134.25" hidden="1" customHeight="1" x14ac:dyDescent="0.25">
      <c r="A932" s="862"/>
      <c r="B932" s="680"/>
      <c r="C932" s="681"/>
      <c r="D932" s="681"/>
      <c r="E932" s="681"/>
      <c r="F932" s="681"/>
      <c r="G932" s="682"/>
      <c r="K932" s="1"/>
      <c r="L932" s="1"/>
      <c r="M932" s="1"/>
      <c r="S932" s="1"/>
      <c r="T932" s="1"/>
      <c r="U932" s="1"/>
      <c r="V932" s="1"/>
      <c r="AA932" s="1"/>
      <c r="AB932" s="1"/>
      <c r="AC932" s="1"/>
      <c r="AD932" s="1"/>
      <c r="AI932" s="1"/>
      <c r="AJ932" s="1"/>
      <c r="AK932" s="1"/>
      <c r="AL932" s="1"/>
    </row>
    <row r="933" spans="1:38" ht="23.65" hidden="1" customHeight="1" thickBot="1" x14ac:dyDescent="0.3">
      <c r="A933" s="1125"/>
      <c r="B933" s="683"/>
      <c r="C933" s="684"/>
      <c r="D933" s="684"/>
      <c r="E933" s="684"/>
      <c r="F933" s="684"/>
      <c r="G933" s="685"/>
      <c r="K933" s="1"/>
      <c r="L933" s="1"/>
      <c r="M933" s="1"/>
      <c r="S933" s="1"/>
      <c r="T933" s="1"/>
      <c r="U933" s="1"/>
      <c r="V933" s="1"/>
      <c r="AA933" s="1"/>
      <c r="AB933" s="1"/>
      <c r="AC933" s="1"/>
      <c r="AD933" s="1"/>
      <c r="AI933" s="1"/>
      <c r="AJ933" s="1"/>
      <c r="AK933" s="1"/>
      <c r="AL933" s="1"/>
    </row>
    <row r="934" spans="1:38" ht="16.5" hidden="1" thickBot="1" x14ac:dyDescent="0.3">
      <c r="C934" s="1"/>
      <c r="D934" s="1"/>
      <c r="E934" s="1"/>
      <c r="F934" s="1"/>
      <c r="K934" s="1"/>
      <c r="L934" s="1"/>
      <c r="M934" s="1"/>
    </row>
    <row r="935" spans="1:38" ht="23.65" hidden="1" customHeight="1" x14ac:dyDescent="0.25">
      <c r="A935" s="861"/>
      <c r="B935" s="815"/>
      <c r="C935" s="816"/>
      <c r="D935" s="644"/>
      <c r="E935" s="644"/>
      <c r="F935" s="644"/>
      <c r="G935" s="660"/>
      <c r="K935" s="1"/>
      <c r="L935" s="1"/>
      <c r="M935" s="1"/>
      <c r="S935" s="1"/>
      <c r="T935" s="1"/>
      <c r="U935" s="1"/>
      <c r="V935" s="1"/>
      <c r="AA935" s="1"/>
      <c r="AB935" s="1"/>
      <c r="AC935" s="1"/>
      <c r="AD935" s="1"/>
      <c r="AI935" s="1"/>
      <c r="AJ935" s="1"/>
      <c r="AK935" s="1"/>
      <c r="AL935" s="1"/>
    </row>
    <row r="936" spans="1:38" ht="20.25" hidden="1" customHeight="1" x14ac:dyDescent="0.25">
      <c r="A936" s="862"/>
      <c r="B936" s="1229"/>
      <c r="C936" s="1230"/>
      <c r="D936" s="646"/>
      <c r="E936" s="646"/>
      <c r="F936" s="646"/>
      <c r="G936" s="647"/>
      <c r="K936" s="1"/>
      <c r="L936" s="1"/>
      <c r="M936" s="1"/>
      <c r="S936" s="1"/>
      <c r="T936" s="1"/>
      <c r="U936" s="1"/>
      <c r="V936" s="1"/>
      <c r="AA936" s="1"/>
      <c r="AB936" s="1"/>
      <c r="AC936" s="1"/>
      <c r="AD936" s="1"/>
      <c r="AI936" s="1"/>
      <c r="AJ936" s="1"/>
      <c r="AK936" s="1"/>
      <c r="AL936" s="1"/>
    </row>
    <row r="937" spans="1:38" ht="20.25" hidden="1" customHeight="1" x14ac:dyDescent="0.25">
      <c r="A937" s="862"/>
      <c r="B937" s="1229"/>
      <c r="C937" s="1230"/>
      <c r="D937" s="646"/>
      <c r="E937" s="646"/>
      <c r="F937" s="646"/>
      <c r="G937" s="647"/>
      <c r="K937" s="1"/>
      <c r="L937" s="1"/>
      <c r="M937" s="1"/>
      <c r="S937" s="1"/>
      <c r="T937" s="1"/>
      <c r="U937" s="1"/>
      <c r="V937" s="1"/>
      <c r="AA937" s="1"/>
      <c r="AB937" s="1"/>
      <c r="AC937" s="1"/>
      <c r="AD937" s="1"/>
      <c r="AI937" s="1"/>
      <c r="AJ937" s="1"/>
      <c r="AK937" s="1"/>
      <c r="AL937" s="1"/>
    </row>
    <row r="938" spans="1:38" ht="20.25" hidden="1" customHeight="1" x14ac:dyDescent="0.25">
      <c r="A938" s="862"/>
      <c r="B938" s="678"/>
      <c r="C938" s="679"/>
      <c r="D938" s="779"/>
      <c r="E938" s="779"/>
      <c r="F938" s="779"/>
      <c r="G938" s="780"/>
      <c r="K938" s="1"/>
      <c r="L938" s="1"/>
      <c r="M938" s="1"/>
      <c r="S938" s="1"/>
      <c r="T938" s="1"/>
      <c r="U938" s="1"/>
      <c r="V938" s="1"/>
      <c r="AA938" s="1"/>
      <c r="AB938" s="1"/>
      <c r="AC938" s="1"/>
      <c r="AD938" s="1"/>
      <c r="AI938" s="1"/>
      <c r="AJ938" s="1"/>
      <c r="AK938" s="1"/>
      <c r="AL938" s="1"/>
    </row>
    <row r="939" spans="1:38" ht="20.25" hidden="1" customHeight="1" x14ac:dyDescent="0.25">
      <c r="A939" s="862"/>
      <c r="B939" s="678"/>
      <c r="C939" s="679"/>
      <c r="D939" s="779"/>
      <c r="E939" s="779"/>
      <c r="F939" s="779"/>
      <c r="G939" s="780"/>
      <c r="K939" s="1"/>
      <c r="L939" s="1"/>
      <c r="M939" s="1"/>
      <c r="S939" s="1"/>
      <c r="T939" s="1"/>
      <c r="U939" s="1"/>
      <c r="V939" s="1"/>
      <c r="AA939" s="1"/>
      <c r="AB939" s="1"/>
      <c r="AC939" s="1"/>
      <c r="AD939" s="1"/>
      <c r="AI939" s="1"/>
      <c r="AJ939" s="1"/>
      <c r="AK939" s="1"/>
      <c r="AL939" s="1"/>
    </row>
    <row r="940" spans="1:38" ht="12.75" hidden="1" customHeight="1" x14ac:dyDescent="0.25">
      <c r="A940" s="862"/>
      <c r="B940" s="88"/>
      <c r="C940" s="89"/>
      <c r="D940" s="654"/>
      <c r="E940" s="655"/>
      <c r="F940" s="88"/>
      <c r="G940" s="73"/>
      <c r="K940" s="1"/>
      <c r="L940" s="1"/>
      <c r="M940" s="1"/>
      <c r="S940" s="1"/>
      <c r="T940" s="1"/>
      <c r="U940" s="1"/>
      <c r="V940" s="1"/>
      <c r="AA940" s="1"/>
      <c r="AB940" s="1"/>
      <c r="AC940" s="1"/>
      <c r="AD940" s="1"/>
      <c r="AI940" s="1"/>
      <c r="AJ940" s="1"/>
      <c r="AK940" s="1"/>
      <c r="AL940" s="1"/>
    </row>
    <row r="941" spans="1:38" ht="12.75" hidden="1" customHeight="1" x14ac:dyDescent="0.25">
      <c r="A941" s="862"/>
      <c r="B941" s="88"/>
      <c r="C941" s="89"/>
      <c r="D941" s="656"/>
      <c r="E941" s="657"/>
      <c r="F941" s="88"/>
      <c r="G941" s="71"/>
      <c r="K941" s="1"/>
      <c r="L941" s="1"/>
      <c r="M941" s="1"/>
      <c r="S941" s="1"/>
      <c r="T941" s="1"/>
      <c r="U941" s="1"/>
      <c r="V941" s="1"/>
      <c r="AA941" s="1"/>
      <c r="AB941" s="1"/>
      <c r="AC941" s="1"/>
      <c r="AD941" s="1"/>
      <c r="AI941" s="1"/>
      <c r="AJ941" s="1"/>
      <c r="AK941" s="1"/>
      <c r="AL941" s="1"/>
    </row>
    <row r="942" spans="1:38" ht="12.75" hidden="1" customHeight="1" x14ac:dyDescent="0.25">
      <c r="A942" s="862"/>
      <c r="B942" s="88"/>
      <c r="C942" s="89"/>
      <c r="D942" s="656"/>
      <c r="E942" s="657"/>
      <c r="F942" s="90"/>
      <c r="G942" s="71"/>
      <c r="K942" s="1"/>
      <c r="L942" s="1"/>
      <c r="M942" s="1"/>
      <c r="S942" s="1"/>
      <c r="T942" s="1"/>
      <c r="U942" s="1"/>
      <c r="V942" s="1"/>
      <c r="AA942" s="1"/>
      <c r="AB942" s="1"/>
      <c r="AC942" s="1"/>
      <c r="AD942" s="1"/>
      <c r="AI942" s="1"/>
      <c r="AJ942" s="1"/>
      <c r="AK942" s="1"/>
      <c r="AL942" s="1"/>
    </row>
    <row r="943" spans="1:38" ht="12.75" hidden="1" customHeight="1" x14ac:dyDescent="0.25">
      <c r="A943" s="862"/>
      <c r="B943" s="88"/>
      <c r="C943" s="89"/>
      <c r="D943" s="656"/>
      <c r="E943" s="657"/>
      <c r="F943" s="90"/>
      <c r="G943" s="72"/>
      <c r="K943" s="1"/>
      <c r="L943" s="1"/>
      <c r="M943" s="1"/>
      <c r="S943" s="1"/>
      <c r="T943" s="1"/>
      <c r="U943" s="1"/>
      <c r="V943" s="1"/>
      <c r="AA943" s="1"/>
      <c r="AB943" s="1"/>
      <c r="AC943" s="1"/>
      <c r="AD943" s="1"/>
      <c r="AI943" s="1"/>
      <c r="AJ943" s="1"/>
      <c r="AK943" s="1"/>
      <c r="AL943" s="1"/>
    </row>
    <row r="944" spans="1:38" ht="12.75" hidden="1" customHeight="1" x14ac:dyDescent="0.25">
      <c r="A944" s="862"/>
      <c r="B944" s="88"/>
      <c r="C944" s="89"/>
      <c r="D944" s="658"/>
      <c r="E944" s="659"/>
      <c r="F944" s="836"/>
      <c r="G944" s="837"/>
      <c r="K944" s="1"/>
      <c r="L944" s="1"/>
      <c r="M944" s="1"/>
      <c r="S944" s="1"/>
      <c r="T944" s="1"/>
      <c r="U944" s="1"/>
      <c r="V944" s="1"/>
      <c r="AA944" s="1"/>
      <c r="AB944" s="1"/>
      <c r="AC944" s="1"/>
      <c r="AD944" s="1"/>
      <c r="AI944" s="1"/>
      <c r="AJ944" s="1"/>
      <c r="AK944" s="1"/>
      <c r="AL944" s="1"/>
    </row>
    <row r="945" spans="1:39" ht="134.25" hidden="1" customHeight="1" x14ac:dyDescent="0.25">
      <c r="A945" s="862"/>
      <c r="B945" s="680"/>
      <c r="C945" s="681"/>
      <c r="D945" s="681"/>
      <c r="E945" s="681"/>
      <c r="F945" s="681"/>
      <c r="G945" s="682"/>
      <c r="K945" s="1"/>
      <c r="L945" s="1"/>
      <c r="M945" s="1"/>
      <c r="S945" s="1"/>
      <c r="T945" s="1"/>
      <c r="U945" s="1"/>
      <c r="V945" s="1"/>
      <c r="AA945" s="1"/>
      <c r="AB945" s="1"/>
      <c r="AC945" s="1"/>
      <c r="AD945" s="1"/>
      <c r="AI945" s="1"/>
      <c r="AJ945" s="1"/>
      <c r="AK945" s="1"/>
      <c r="AL945" s="1"/>
    </row>
    <row r="946" spans="1:39" ht="23.65" hidden="1" customHeight="1" thickBot="1" x14ac:dyDescent="0.3">
      <c r="A946" s="1125"/>
      <c r="B946" s="683"/>
      <c r="C946" s="684"/>
      <c r="D946" s="684"/>
      <c r="E946" s="684"/>
      <c r="F946" s="684"/>
      <c r="G946" s="685"/>
      <c r="K946" s="1"/>
      <c r="L946" s="1"/>
      <c r="M946" s="1"/>
      <c r="S946" s="1"/>
      <c r="T946" s="1"/>
      <c r="U946" s="1"/>
      <c r="V946" s="1"/>
      <c r="AA946" s="1"/>
      <c r="AB946" s="1"/>
      <c r="AC946" s="1"/>
      <c r="AD946" s="1"/>
      <c r="AI946" s="1"/>
      <c r="AJ946" s="1"/>
      <c r="AK946" s="1"/>
      <c r="AL946" s="1"/>
    </row>
    <row r="947" spans="1:39" ht="16.5" thickTop="1" x14ac:dyDescent="0.25"/>
    <row r="948" spans="1:39" ht="30.75" customHeight="1" x14ac:dyDescent="0.25">
      <c r="A948" s="918" t="s">
        <v>718</v>
      </c>
      <c r="B948" s="918"/>
      <c r="C948" s="918"/>
      <c r="D948" s="918"/>
      <c r="E948" s="918"/>
      <c r="F948" s="918"/>
      <c r="G948" s="918"/>
      <c r="H948" s="918"/>
      <c r="I948" s="918"/>
      <c r="J948" s="918"/>
      <c r="K948" s="918"/>
      <c r="L948" s="918"/>
      <c r="M948" s="918"/>
      <c r="N948" s="918"/>
      <c r="O948" s="918"/>
      <c r="P948" s="918"/>
      <c r="Q948" s="918"/>
      <c r="R948" s="918"/>
      <c r="S948" s="918"/>
      <c r="T948" s="918"/>
      <c r="U948" s="918"/>
      <c r="V948" s="918"/>
      <c r="W948" s="918"/>
      <c r="X948" s="918"/>
      <c r="Y948" s="918"/>
      <c r="Z948" s="918"/>
      <c r="AA948" s="918"/>
      <c r="AB948" s="918"/>
      <c r="AC948" s="918"/>
      <c r="AD948" s="918"/>
      <c r="AE948" s="918"/>
      <c r="AI948" s="1"/>
      <c r="AJ948" s="1"/>
      <c r="AK948" s="1"/>
      <c r="AL948" s="1"/>
    </row>
    <row r="949" spans="1:39" ht="16.5" thickBot="1" x14ac:dyDescent="0.3"/>
    <row r="950" spans="1:39" ht="23.65" customHeight="1" x14ac:dyDescent="0.25">
      <c r="A950" s="858" t="s">
        <v>227</v>
      </c>
      <c r="B950" s="815" t="s">
        <v>41</v>
      </c>
      <c r="C950" s="816"/>
      <c r="D950" s="815" t="s">
        <v>108</v>
      </c>
      <c r="E950" s="816"/>
      <c r="F950" s="917" t="s">
        <v>108</v>
      </c>
      <c r="G950" s="900"/>
      <c r="I950" s="858" t="s">
        <v>233</v>
      </c>
      <c r="J950" s="815" t="s">
        <v>0</v>
      </c>
      <c r="K950" s="816"/>
      <c r="L950" s="815" t="s">
        <v>108</v>
      </c>
      <c r="M950" s="816"/>
      <c r="N950" s="917" t="s">
        <v>108</v>
      </c>
      <c r="O950" s="900"/>
      <c r="Q950" s="858" t="s">
        <v>233</v>
      </c>
      <c r="R950" s="815" t="s">
        <v>0</v>
      </c>
      <c r="S950" s="816"/>
      <c r="T950" s="815" t="s">
        <v>1</v>
      </c>
      <c r="U950" s="816"/>
      <c r="V950" s="815" t="s">
        <v>1</v>
      </c>
      <c r="W950" s="900"/>
      <c r="Y950" s="1467" t="s">
        <v>1777</v>
      </c>
      <c r="Z950" s="968" t="s">
        <v>0</v>
      </c>
      <c r="AA950" s="969"/>
      <c r="AB950" s="968" t="s">
        <v>108</v>
      </c>
      <c r="AC950" s="969"/>
      <c r="AD950" s="970" t="s">
        <v>108</v>
      </c>
      <c r="AE950" s="971"/>
      <c r="AG950" s="915"/>
      <c r="AH950" s="802"/>
      <c r="AI950" s="802"/>
      <c r="AJ950" s="802"/>
      <c r="AK950" s="802"/>
      <c r="AL950" s="802"/>
      <c r="AM950" s="802"/>
    </row>
    <row r="951" spans="1:39" ht="20.25" customHeight="1" x14ac:dyDescent="0.25">
      <c r="A951" s="859"/>
      <c r="B951" s="529" t="s">
        <v>228</v>
      </c>
      <c r="C951" s="530"/>
      <c r="D951" s="770">
        <v>41000</v>
      </c>
      <c r="E951" s="771"/>
      <c r="F951" s="744">
        <f>D951*(1-'SZORZÓ+FELTÉTELEK'!$A$1)</f>
        <v>41000</v>
      </c>
      <c r="G951" s="745"/>
      <c r="I951" s="859"/>
      <c r="J951" s="529" t="s">
        <v>94</v>
      </c>
      <c r="K951" s="530"/>
      <c r="L951" s="770">
        <v>35600</v>
      </c>
      <c r="M951" s="771"/>
      <c r="N951" s="744">
        <f>L951*(1-'SZORZÓ+FELTÉTELEK'!$A$1)</f>
        <v>35600</v>
      </c>
      <c r="O951" s="745"/>
      <c r="Q951" s="859"/>
      <c r="R951" s="529" t="s">
        <v>1068</v>
      </c>
      <c r="S951" s="530"/>
      <c r="T951" s="727">
        <v>36000</v>
      </c>
      <c r="U951" s="630"/>
      <c r="V951" s="744">
        <f>T951*(1-'SZORZÓ+FELTÉTELEK'!$A$1)</f>
        <v>36000</v>
      </c>
      <c r="W951" s="745"/>
      <c r="Y951" s="1468"/>
      <c r="Z951" s="529" t="s">
        <v>1159</v>
      </c>
      <c r="AA951" s="530"/>
      <c r="AB951" s="770">
        <v>57000</v>
      </c>
      <c r="AC951" s="771"/>
      <c r="AD951" s="770">
        <f>AB951*(1-'SZORZÓ+FELTÉTELEK'!$A$1)</f>
        <v>57000</v>
      </c>
      <c r="AE951" s="745"/>
      <c r="AG951" s="915"/>
      <c r="AH951" s="802"/>
      <c r="AI951" s="802"/>
      <c r="AJ951" s="791"/>
      <c r="AK951" s="791"/>
      <c r="AL951" s="791"/>
      <c r="AM951" s="791"/>
    </row>
    <row r="952" spans="1:39" ht="20.25" customHeight="1" x14ac:dyDescent="0.25">
      <c r="A952" s="859"/>
      <c r="B952" s="529" t="s">
        <v>229</v>
      </c>
      <c r="C952" s="530"/>
      <c r="D952" s="770">
        <v>42500</v>
      </c>
      <c r="E952" s="771"/>
      <c r="F952" s="744">
        <f>D952*(1-'SZORZÓ+FELTÉTELEK'!$A$1)</f>
        <v>42500</v>
      </c>
      <c r="G952" s="745"/>
      <c r="I952" s="859"/>
      <c r="J952" s="529" t="s">
        <v>1110</v>
      </c>
      <c r="K952" s="530"/>
      <c r="L952" s="770">
        <f>L951+3400</f>
        <v>39000</v>
      </c>
      <c r="M952" s="771"/>
      <c r="N952" s="744">
        <f>L952*(1-'SZORZÓ+FELTÉTELEK'!$A$1)</f>
        <v>39000</v>
      </c>
      <c r="O952" s="745"/>
      <c r="Q952" s="859"/>
      <c r="R952" s="882" t="s">
        <v>1063</v>
      </c>
      <c r="S952" s="883"/>
      <c r="T952" s="883"/>
      <c r="U952" s="883"/>
      <c r="V952" s="883"/>
      <c r="W952" s="884"/>
      <c r="Y952" s="1468"/>
      <c r="Z952" s="799"/>
      <c r="AA952" s="781"/>
      <c r="AB952" s="781"/>
      <c r="AC952" s="781"/>
      <c r="AD952" s="781"/>
      <c r="AE952" s="957"/>
      <c r="AG952" s="915"/>
      <c r="AH952" s="802"/>
      <c r="AI952" s="802"/>
      <c r="AJ952" s="802"/>
      <c r="AK952" s="802"/>
      <c r="AL952" s="802"/>
      <c r="AM952" s="802"/>
    </row>
    <row r="953" spans="1:39" ht="20.25" customHeight="1" x14ac:dyDescent="0.25">
      <c r="A953" s="859"/>
      <c r="B953" s="799"/>
      <c r="C953" s="781"/>
      <c r="D953" s="781"/>
      <c r="E953" s="781"/>
      <c r="F953" s="781"/>
      <c r="G953" s="800"/>
      <c r="I953" s="859"/>
      <c r="J953" s="810" t="s">
        <v>1429</v>
      </c>
      <c r="K953" s="811"/>
      <c r="L953" s="770">
        <f>L951+5000</f>
        <v>40600</v>
      </c>
      <c r="M953" s="771"/>
      <c r="N953" s="744">
        <f>L953*(1-'SZORZÓ+FELTÉTELEK'!$A$1)</f>
        <v>40600</v>
      </c>
      <c r="O953" s="745"/>
      <c r="Q953" s="859"/>
      <c r="R953" s="885"/>
      <c r="S953" s="886"/>
      <c r="T953" s="886"/>
      <c r="U953" s="886"/>
      <c r="V953" s="886"/>
      <c r="W953" s="887"/>
      <c r="Y953" s="1468"/>
      <c r="Z953" s="801"/>
      <c r="AA953" s="802"/>
      <c r="AB953" s="802"/>
      <c r="AC953" s="802"/>
      <c r="AD953" s="802"/>
      <c r="AE953" s="958"/>
      <c r="AG953" s="915"/>
      <c r="AH953" s="802"/>
      <c r="AI953" s="802"/>
      <c r="AJ953" s="802"/>
      <c r="AK953" s="802"/>
      <c r="AL953" s="802"/>
      <c r="AM953" s="802"/>
    </row>
    <row r="954" spans="1:39" ht="20.25" customHeight="1" x14ac:dyDescent="0.25">
      <c r="A954" s="859"/>
      <c r="B954" s="735"/>
      <c r="C954" s="736"/>
      <c r="D954" s="736"/>
      <c r="E954" s="736"/>
      <c r="F954" s="736"/>
      <c r="G954" s="737"/>
      <c r="I954" s="859"/>
      <c r="J954" s="529"/>
      <c r="K954" s="825"/>
      <c r="L954" s="825"/>
      <c r="M954" s="825"/>
      <c r="N954" s="825"/>
      <c r="O954" s="863"/>
      <c r="Q954" s="859"/>
      <c r="R954" s="888"/>
      <c r="S954" s="889"/>
      <c r="T954" s="889"/>
      <c r="U954" s="889"/>
      <c r="V954" s="889"/>
      <c r="W954" s="890"/>
      <c r="Y954" s="1468"/>
      <c r="Z954" s="735"/>
      <c r="AA954" s="736"/>
      <c r="AB954" s="736"/>
      <c r="AC954" s="736"/>
      <c r="AD954" s="736"/>
      <c r="AE954" s="959"/>
      <c r="AG954" s="915"/>
      <c r="AH954" s="802"/>
      <c r="AI954" s="802"/>
      <c r="AJ954" s="802"/>
      <c r="AK954" s="802"/>
      <c r="AL954" s="802"/>
      <c r="AM954" s="802"/>
    </row>
    <row r="955" spans="1:39" ht="12.75" customHeight="1" x14ac:dyDescent="0.25">
      <c r="A955" s="859"/>
      <c r="B955" s="88" t="s">
        <v>2</v>
      </c>
      <c r="C955" s="89" t="s">
        <v>230</v>
      </c>
      <c r="D955" s="654"/>
      <c r="E955" s="655"/>
      <c r="F955" s="88" t="s">
        <v>3</v>
      </c>
      <c r="G955" s="73" t="s">
        <v>100</v>
      </c>
      <c r="I955" s="859"/>
      <c r="J955" s="88" t="s">
        <v>2</v>
      </c>
      <c r="K955" s="89" t="s">
        <v>176</v>
      </c>
      <c r="L955" s="654"/>
      <c r="M955" s="655"/>
      <c r="N955" s="88" t="s">
        <v>3</v>
      </c>
      <c r="O955" s="73" t="s">
        <v>100</v>
      </c>
      <c r="Q955" s="859"/>
      <c r="R955" s="88" t="s">
        <v>2</v>
      </c>
      <c r="S955" s="89" t="s">
        <v>176</v>
      </c>
      <c r="T955" s="654"/>
      <c r="U955" s="655"/>
      <c r="V955" s="88" t="s">
        <v>3</v>
      </c>
      <c r="W955" s="73" t="s">
        <v>100</v>
      </c>
      <c r="Y955" s="1468"/>
      <c r="Z955" s="87" t="s">
        <v>2</v>
      </c>
      <c r="AA955" s="89" t="s">
        <v>237</v>
      </c>
      <c r="AB955" s="654"/>
      <c r="AC955" s="655"/>
      <c r="AD955" s="87" t="s">
        <v>3</v>
      </c>
      <c r="AE955" s="24" t="s">
        <v>100</v>
      </c>
      <c r="AG955" s="915"/>
      <c r="AH955" s="194"/>
      <c r="AI955" s="193"/>
      <c r="AJ955" s="940"/>
      <c r="AK955" s="940"/>
      <c r="AL955" s="194"/>
      <c r="AM955" s="193"/>
    </row>
    <row r="956" spans="1:39" ht="12.75" customHeight="1" x14ac:dyDescent="0.25">
      <c r="A956" s="859"/>
      <c r="B956" s="88" t="s">
        <v>5</v>
      </c>
      <c r="C956" s="89" t="s">
        <v>231</v>
      </c>
      <c r="D956" s="656"/>
      <c r="E956" s="657"/>
      <c r="F956" s="88" t="s">
        <v>6</v>
      </c>
      <c r="G956" s="71" t="s">
        <v>232</v>
      </c>
      <c r="I956" s="859"/>
      <c r="J956" s="88" t="s">
        <v>5</v>
      </c>
      <c r="K956" s="89" t="s">
        <v>176</v>
      </c>
      <c r="L956" s="656"/>
      <c r="M956" s="657"/>
      <c r="N956" s="88" t="s">
        <v>6</v>
      </c>
      <c r="O956" s="71" t="s">
        <v>232</v>
      </c>
      <c r="Q956" s="859"/>
      <c r="R956" s="88" t="s">
        <v>5</v>
      </c>
      <c r="S956" s="89" t="s">
        <v>176</v>
      </c>
      <c r="T956" s="656"/>
      <c r="U956" s="657"/>
      <c r="V956" s="88" t="s">
        <v>6</v>
      </c>
      <c r="W956" s="71" t="s">
        <v>232</v>
      </c>
      <c r="Y956" s="1468"/>
      <c r="Z956" s="87" t="s">
        <v>5</v>
      </c>
      <c r="AA956" s="89" t="s">
        <v>237</v>
      </c>
      <c r="AB956" s="656"/>
      <c r="AC956" s="657"/>
      <c r="AD956" s="87" t="s">
        <v>6</v>
      </c>
      <c r="AE956" s="25" t="s">
        <v>232</v>
      </c>
      <c r="AG956" s="915"/>
      <c r="AH956" s="194"/>
      <c r="AI956" s="193"/>
      <c r="AJ956" s="940"/>
      <c r="AK956" s="940"/>
      <c r="AL956" s="194"/>
      <c r="AM956" s="177"/>
    </row>
    <row r="957" spans="1:39" ht="12.75" customHeight="1" x14ac:dyDescent="0.25">
      <c r="A957" s="859"/>
      <c r="B957" s="88" t="s">
        <v>7</v>
      </c>
      <c r="C957" s="89" t="s">
        <v>105</v>
      </c>
      <c r="D957" s="656"/>
      <c r="E957" s="657"/>
      <c r="F957" s="90" t="s">
        <v>8</v>
      </c>
      <c r="G957" s="72" t="s">
        <v>14</v>
      </c>
      <c r="I957" s="859"/>
      <c r="J957" s="88" t="s">
        <v>7</v>
      </c>
      <c r="K957" s="89" t="s">
        <v>105</v>
      </c>
      <c r="L957" s="656"/>
      <c r="M957" s="657"/>
      <c r="N957" s="90" t="s">
        <v>8</v>
      </c>
      <c r="O957" s="72" t="s">
        <v>234</v>
      </c>
      <c r="Q957" s="859"/>
      <c r="R957" s="88" t="s">
        <v>7</v>
      </c>
      <c r="S957" s="89" t="s">
        <v>105</v>
      </c>
      <c r="T957" s="656"/>
      <c r="U957" s="657"/>
      <c r="V957" s="90" t="s">
        <v>8</v>
      </c>
      <c r="W957" s="72" t="s">
        <v>234</v>
      </c>
      <c r="Y957" s="1468"/>
      <c r="Z957" s="87" t="s">
        <v>7</v>
      </c>
      <c r="AA957" s="89" t="s">
        <v>86</v>
      </c>
      <c r="AB957" s="656"/>
      <c r="AC957" s="657"/>
      <c r="AD957" s="7" t="s">
        <v>8</v>
      </c>
      <c r="AE957" s="20" t="s">
        <v>234</v>
      </c>
      <c r="AG957" s="915"/>
      <c r="AH957" s="194"/>
      <c r="AI957" s="193"/>
      <c r="AJ957" s="940"/>
      <c r="AK957" s="940"/>
      <c r="AL957" s="178"/>
      <c r="AM957" s="179"/>
    </row>
    <row r="958" spans="1:39" ht="12.75" customHeight="1" x14ac:dyDescent="0.25">
      <c r="A958" s="859"/>
      <c r="B958" s="88" t="s">
        <v>9</v>
      </c>
      <c r="C958" s="89" t="s">
        <v>50</v>
      </c>
      <c r="D958" s="656"/>
      <c r="E958" s="657"/>
      <c r="F958" s="90" t="s">
        <v>10</v>
      </c>
      <c r="G958" s="72" t="s">
        <v>96</v>
      </c>
      <c r="I958" s="859"/>
      <c r="J958" s="88" t="s">
        <v>9</v>
      </c>
      <c r="K958" s="89" t="s">
        <v>235</v>
      </c>
      <c r="L958" s="656"/>
      <c r="M958" s="657"/>
      <c r="N958" s="90" t="s">
        <v>10</v>
      </c>
      <c r="O958" s="72" t="s">
        <v>96</v>
      </c>
      <c r="Q958" s="859"/>
      <c r="R958" s="88" t="s">
        <v>9</v>
      </c>
      <c r="S958" s="89" t="s">
        <v>235</v>
      </c>
      <c r="T958" s="656"/>
      <c r="U958" s="657"/>
      <c r="V958" s="90" t="s">
        <v>10</v>
      </c>
      <c r="W958" s="72" t="s">
        <v>96</v>
      </c>
      <c r="Y958" s="1468"/>
      <c r="Z958" s="87" t="s">
        <v>9</v>
      </c>
      <c r="AA958" s="89" t="s">
        <v>235</v>
      </c>
      <c r="AB958" s="656"/>
      <c r="AC958" s="657"/>
      <c r="AD958" s="7" t="s">
        <v>10</v>
      </c>
      <c r="AE958" s="20" t="s">
        <v>63</v>
      </c>
      <c r="AG958" s="915"/>
      <c r="AH958" s="194"/>
      <c r="AI958" s="193"/>
      <c r="AJ958" s="940"/>
      <c r="AK958" s="940"/>
      <c r="AL958" s="178"/>
      <c r="AM958" s="179"/>
    </row>
    <row r="959" spans="1:39" ht="12.75" customHeight="1" x14ac:dyDescent="0.25">
      <c r="A959" s="859"/>
      <c r="B959" s="88" t="s">
        <v>11</v>
      </c>
      <c r="C959" s="89" t="s">
        <v>73</v>
      </c>
      <c r="D959" s="658"/>
      <c r="E959" s="659"/>
      <c r="F959" s="836"/>
      <c r="G959" s="837"/>
      <c r="I959" s="859"/>
      <c r="J959" s="88" t="s">
        <v>11</v>
      </c>
      <c r="K959" s="89" t="s">
        <v>235</v>
      </c>
      <c r="L959" s="658"/>
      <c r="M959" s="659"/>
      <c r="N959" s="836"/>
      <c r="O959" s="837"/>
      <c r="Q959" s="859"/>
      <c r="R959" s="88" t="s">
        <v>11</v>
      </c>
      <c r="S959" s="89" t="s">
        <v>235</v>
      </c>
      <c r="T959" s="658"/>
      <c r="U959" s="659"/>
      <c r="V959" s="836"/>
      <c r="W959" s="837"/>
      <c r="Y959" s="1468"/>
      <c r="Z959" s="87" t="s">
        <v>11</v>
      </c>
      <c r="AA959" s="89" t="s">
        <v>235</v>
      </c>
      <c r="AB959" s="658"/>
      <c r="AC959" s="659"/>
      <c r="AD959" s="836"/>
      <c r="AE959" s="837"/>
      <c r="AG959" s="915"/>
      <c r="AH959" s="194"/>
      <c r="AI959" s="193"/>
      <c r="AJ959" s="940"/>
      <c r="AK959" s="940"/>
      <c r="AL959" s="986"/>
      <c r="AM959" s="986"/>
    </row>
    <row r="960" spans="1:39" ht="134.25" customHeight="1" x14ac:dyDescent="0.25">
      <c r="A960" s="859"/>
      <c r="B960" s="730" t="s">
        <v>692</v>
      </c>
      <c r="C960" s="681"/>
      <c r="D960" s="681"/>
      <c r="E960" s="681"/>
      <c r="F960" s="681"/>
      <c r="G960" s="682"/>
      <c r="I960" s="859"/>
      <c r="J960" s="730" t="s">
        <v>693</v>
      </c>
      <c r="K960" s="681"/>
      <c r="L960" s="681"/>
      <c r="M960" s="681"/>
      <c r="N960" s="681"/>
      <c r="O960" s="682"/>
      <c r="Q960" s="859"/>
      <c r="R960" s="730" t="s">
        <v>693</v>
      </c>
      <c r="S960" s="681"/>
      <c r="T960" s="681"/>
      <c r="U960" s="681"/>
      <c r="V960" s="681"/>
      <c r="W960" s="682"/>
      <c r="Y960" s="1468"/>
      <c r="Z960" s="818" t="s">
        <v>694</v>
      </c>
      <c r="AA960" s="818"/>
      <c r="AB960" s="818"/>
      <c r="AC960" s="818"/>
      <c r="AD960" s="818"/>
      <c r="AE960" s="1460"/>
      <c r="AG960" s="915"/>
      <c r="AH960" s="895"/>
      <c r="AI960" s="895"/>
      <c r="AJ960" s="895"/>
      <c r="AK960" s="895"/>
      <c r="AL960" s="895"/>
      <c r="AM960" s="895"/>
    </row>
    <row r="961" spans="1:39" ht="23.65" customHeight="1" thickBot="1" x14ac:dyDescent="0.3">
      <c r="A961" s="860"/>
      <c r="B961" s="827"/>
      <c r="C961" s="684"/>
      <c r="D961" s="684"/>
      <c r="E961" s="684"/>
      <c r="F961" s="684"/>
      <c r="G961" s="685"/>
      <c r="I961" s="860"/>
      <c r="J961" s="827"/>
      <c r="K961" s="684"/>
      <c r="L961" s="684"/>
      <c r="M961" s="684"/>
      <c r="N961" s="684"/>
      <c r="O961" s="685"/>
      <c r="Q961" s="860"/>
      <c r="R961" s="827"/>
      <c r="S961" s="684"/>
      <c r="T961" s="684"/>
      <c r="U961" s="684"/>
      <c r="V961" s="684"/>
      <c r="W961" s="685"/>
      <c r="Y961" s="1469"/>
      <c r="Z961" s="1461"/>
      <c r="AA961" s="1461"/>
      <c r="AB961" s="1461"/>
      <c r="AC961" s="1461"/>
      <c r="AD961" s="1461"/>
      <c r="AE961" s="1462"/>
      <c r="AG961" s="915"/>
      <c r="AH961" s="895"/>
      <c r="AI961" s="895"/>
      <c r="AJ961" s="895"/>
      <c r="AK961" s="895"/>
      <c r="AL961" s="895"/>
      <c r="AM961" s="895"/>
    </row>
    <row r="962" spans="1:39" ht="16.5" thickBot="1" x14ac:dyDescent="0.3"/>
    <row r="963" spans="1:39" ht="23.65" customHeight="1" x14ac:dyDescent="0.25">
      <c r="A963" s="858" t="s">
        <v>248</v>
      </c>
      <c r="B963" s="815" t="s">
        <v>41</v>
      </c>
      <c r="C963" s="816"/>
      <c r="D963" s="815" t="s">
        <v>108</v>
      </c>
      <c r="E963" s="816"/>
      <c r="F963" s="917" t="s">
        <v>108</v>
      </c>
      <c r="G963" s="900"/>
      <c r="I963" s="858" t="s">
        <v>248</v>
      </c>
      <c r="J963" s="815" t="s">
        <v>41</v>
      </c>
      <c r="K963" s="816"/>
      <c r="L963" s="815" t="s">
        <v>108</v>
      </c>
      <c r="M963" s="816"/>
      <c r="N963" s="917" t="s">
        <v>108</v>
      </c>
      <c r="O963" s="900"/>
      <c r="Q963" s="858" t="s">
        <v>1782</v>
      </c>
      <c r="R963" s="644" t="s">
        <v>107</v>
      </c>
      <c r="S963" s="645"/>
      <c r="T963" s="644" t="s">
        <v>108</v>
      </c>
      <c r="U963" s="828"/>
      <c r="V963" s="816" t="s">
        <v>108</v>
      </c>
      <c r="W963" s="826"/>
      <c r="Y963" s="858" t="s">
        <v>1783</v>
      </c>
      <c r="Z963" s="644" t="s">
        <v>107</v>
      </c>
      <c r="AA963" s="645"/>
      <c r="AB963" s="644" t="s">
        <v>238</v>
      </c>
      <c r="AC963" s="828"/>
      <c r="AD963" s="816" t="s">
        <v>238</v>
      </c>
      <c r="AE963" s="826"/>
      <c r="AG963" s="915"/>
      <c r="AH963" s="802"/>
      <c r="AI963" s="948"/>
      <c r="AJ963" s="802"/>
      <c r="AK963" s="916"/>
      <c r="AL963" s="802"/>
      <c r="AM963" s="916"/>
    </row>
    <row r="964" spans="1:39" ht="20.25" customHeight="1" x14ac:dyDescent="0.25">
      <c r="A964" s="859"/>
      <c r="B964" s="529" t="s">
        <v>249</v>
      </c>
      <c r="C964" s="530"/>
      <c r="D964" s="770">
        <v>29800</v>
      </c>
      <c r="E964" s="771"/>
      <c r="F964" s="744">
        <f>D964*(1-'SZORZÓ+FELTÉTELEK'!$A$1)</f>
        <v>29800</v>
      </c>
      <c r="G964" s="745"/>
      <c r="I964" s="859"/>
      <c r="J964" s="529" t="s">
        <v>249</v>
      </c>
      <c r="K964" s="530"/>
      <c r="L964" s="770">
        <v>29800</v>
      </c>
      <c r="M964" s="771"/>
      <c r="N964" s="744">
        <f>L964*(1-'SZORZÓ+FELTÉTELEK'!$A$1)</f>
        <v>29800</v>
      </c>
      <c r="O964" s="745"/>
      <c r="Q964" s="859"/>
      <c r="R964" s="529" t="s">
        <v>244</v>
      </c>
      <c r="S964" s="530"/>
      <c r="T964" s="770">
        <v>68000</v>
      </c>
      <c r="U964" s="771"/>
      <c r="V964" s="744">
        <f>T964*(1-'SZORZÓ+FELTÉTELEK'!$A$1)</f>
        <v>68000</v>
      </c>
      <c r="W964" s="745"/>
      <c r="Y964" s="859"/>
      <c r="Z964" s="529" t="s">
        <v>239</v>
      </c>
      <c r="AA964" s="530"/>
      <c r="AB964" s="770">
        <v>55000</v>
      </c>
      <c r="AC964" s="771"/>
      <c r="AD964" s="744">
        <f>AB964*(1-'SZORZÓ+FELTÉTELEK'!$A$1)</f>
        <v>55000</v>
      </c>
      <c r="AE964" s="745"/>
      <c r="AG964" s="915"/>
      <c r="AH964" s="802"/>
      <c r="AI964" s="802"/>
      <c r="AJ964" s="791"/>
      <c r="AK964" s="791"/>
      <c r="AL964" s="791"/>
      <c r="AM964" s="791"/>
    </row>
    <row r="965" spans="1:39" ht="20.25" customHeight="1" x14ac:dyDescent="0.25">
      <c r="A965" s="859"/>
      <c r="B965" s="799"/>
      <c r="C965" s="781"/>
      <c r="D965" s="781"/>
      <c r="E965" s="781"/>
      <c r="F965" s="781"/>
      <c r="G965" s="800"/>
      <c r="I965" s="859"/>
      <c r="J965" s="882" t="s">
        <v>1063</v>
      </c>
      <c r="K965" s="883"/>
      <c r="L965" s="883"/>
      <c r="M965" s="883"/>
      <c r="N965" s="883"/>
      <c r="O965" s="884"/>
      <c r="Q965" s="859"/>
      <c r="R965" s="799"/>
      <c r="S965" s="781"/>
      <c r="T965" s="781"/>
      <c r="U965" s="781"/>
      <c r="V965" s="781"/>
      <c r="W965" s="800"/>
      <c r="Y965" s="859"/>
      <c r="Z965" s="529" t="s">
        <v>240</v>
      </c>
      <c r="AA965" s="530"/>
      <c r="AB965" s="770">
        <v>57000</v>
      </c>
      <c r="AC965" s="771"/>
      <c r="AD965" s="744">
        <f>AB965*(1-'SZORZÓ+FELTÉTELEK'!$A$1)</f>
        <v>57000</v>
      </c>
      <c r="AE965" s="745"/>
      <c r="AG965" s="915"/>
      <c r="AH965" s="802"/>
      <c r="AI965" s="802"/>
      <c r="AJ965" s="802"/>
      <c r="AK965" s="802"/>
      <c r="AL965" s="802"/>
      <c r="AM965" s="802"/>
    </row>
    <row r="966" spans="1:39" ht="20.25" customHeight="1" x14ac:dyDescent="0.25">
      <c r="A966" s="859"/>
      <c r="B966" s="801"/>
      <c r="C966" s="802"/>
      <c r="D966" s="802"/>
      <c r="E966" s="802"/>
      <c r="F966" s="802"/>
      <c r="G966" s="803"/>
      <c r="I966" s="859"/>
      <c r="J966" s="885"/>
      <c r="K966" s="886"/>
      <c r="L966" s="886"/>
      <c r="M966" s="886"/>
      <c r="N966" s="886"/>
      <c r="O966" s="887"/>
      <c r="Q966" s="859"/>
      <c r="R966" s="801"/>
      <c r="S966" s="802"/>
      <c r="T966" s="802"/>
      <c r="U966" s="802"/>
      <c r="V966" s="802"/>
      <c r="W966" s="803"/>
      <c r="Y966" s="859"/>
      <c r="Z966" s="799"/>
      <c r="AA966" s="781"/>
      <c r="AB966" s="781"/>
      <c r="AC966" s="781"/>
      <c r="AD966" s="781"/>
      <c r="AE966" s="800"/>
      <c r="AG966" s="915"/>
      <c r="AH966" s="802"/>
      <c r="AI966" s="802"/>
      <c r="AJ966" s="802"/>
      <c r="AK966" s="802"/>
      <c r="AL966" s="802"/>
      <c r="AM966" s="802"/>
    </row>
    <row r="967" spans="1:39" ht="20.25" customHeight="1" x14ac:dyDescent="0.25">
      <c r="A967" s="859"/>
      <c r="B967" s="735"/>
      <c r="C967" s="736"/>
      <c r="D967" s="736"/>
      <c r="E967" s="736"/>
      <c r="F967" s="736"/>
      <c r="G967" s="737"/>
      <c r="I967" s="859"/>
      <c r="J967" s="888"/>
      <c r="K967" s="889"/>
      <c r="L967" s="889"/>
      <c r="M967" s="889"/>
      <c r="N967" s="889"/>
      <c r="O967" s="890"/>
      <c r="Q967" s="859"/>
      <c r="R967" s="735"/>
      <c r="S967" s="736"/>
      <c r="T967" s="736"/>
      <c r="U967" s="736"/>
      <c r="V967" s="736"/>
      <c r="W967" s="737"/>
      <c r="Y967" s="859"/>
      <c r="Z967" s="735"/>
      <c r="AA967" s="736"/>
      <c r="AB967" s="736"/>
      <c r="AC967" s="736"/>
      <c r="AD967" s="736"/>
      <c r="AE967" s="737"/>
      <c r="AG967" s="915"/>
      <c r="AH967" s="802"/>
      <c r="AI967" s="802"/>
      <c r="AJ967" s="802"/>
      <c r="AK967" s="802"/>
      <c r="AL967" s="802"/>
      <c r="AM967" s="802"/>
    </row>
    <row r="968" spans="1:39" ht="12.75" customHeight="1" x14ac:dyDescent="0.25">
      <c r="A968" s="859"/>
      <c r="B968" s="88" t="s">
        <v>2</v>
      </c>
      <c r="C968" s="89" t="s">
        <v>196</v>
      </c>
      <c r="D968" s="654"/>
      <c r="E968" s="655"/>
      <c r="F968" s="88" t="s">
        <v>3</v>
      </c>
      <c r="G968" s="73" t="s">
        <v>100</v>
      </c>
      <c r="I968" s="859"/>
      <c r="J968" s="88" t="s">
        <v>2</v>
      </c>
      <c r="K968" s="89" t="s">
        <v>196</v>
      </c>
      <c r="L968" s="654"/>
      <c r="M968" s="655"/>
      <c r="N968" s="88" t="s">
        <v>3</v>
      </c>
      <c r="O968" s="73" t="s">
        <v>100</v>
      </c>
      <c r="Q968" s="859"/>
      <c r="R968" s="88" t="s">
        <v>2</v>
      </c>
      <c r="S968" s="89" t="s">
        <v>245</v>
      </c>
      <c r="T968" s="654"/>
      <c r="U968" s="655"/>
      <c r="V968" s="88" t="s">
        <v>3</v>
      </c>
      <c r="W968" s="73" t="s">
        <v>100</v>
      </c>
      <c r="Y968" s="859"/>
      <c r="Z968" s="88" t="s">
        <v>2</v>
      </c>
      <c r="AA968" s="89" t="s">
        <v>241</v>
      </c>
      <c r="AB968" s="654"/>
      <c r="AC968" s="655"/>
      <c r="AD968" s="88" t="s">
        <v>3</v>
      </c>
      <c r="AE968" s="73" t="s">
        <v>100</v>
      </c>
      <c r="AG968" s="915"/>
      <c r="AH968" s="194"/>
      <c r="AI968" s="193"/>
      <c r="AJ968" s="947"/>
      <c r="AK968" s="947"/>
      <c r="AL968" s="194"/>
      <c r="AM968" s="193"/>
    </row>
    <row r="969" spans="1:39" ht="12.75" customHeight="1" x14ac:dyDescent="0.25">
      <c r="A969" s="859"/>
      <c r="B969" s="88" t="s">
        <v>5</v>
      </c>
      <c r="C969" s="89" t="s">
        <v>196</v>
      </c>
      <c r="D969" s="656"/>
      <c r="E969" s="657"/>
      <c r="F969" s="88" t="s">
        <v>6</v>
      </c>
      <c r="G969" s="71" t="s">
        <v>232</v>
      </c>
      <c r="I969" s="859"/>
      <c r="J969" s="88" t="s">
        <v>5</v>
      </c>
      <c r="K969" s="89" t="s">
        <v>196</v>
      </c>
      <c r="L969" s="656"/>
      <c r="M969" s="657"/>
      <c r="N969" s="88" t="s">
        <v>6</v>
      </c>
      <c r="O969" s="71" t="s">
        <v>232</v>
      </c>
      <c r="Q969" s="859"/>
      <c r="R969" s="88" t="s">
        <v>5</v>
      </c>
      <c r="S969" s="89" t="s">
        <v>126</v>
      </c>
      <c r="T969" s="656"/>
      <c r="U969" s="657"/>
      <c r="V969" s="88" t="s">
        <v>6</v>
      </c>
      <c r="W969" s="71" t="s">
        <v>202</v>
      </c>
      <c r="Y969" s="859"/>
      <c r="Z969" s="88" t="s">
        <v>5</v>
      </c>
      <c r="AA969" s="89" t="s">
        <v>187</v>
      </c>
      <c r="AB969" s="656"/>
      <c r="AC969" s="657"/>
      <c r="AD969" s="88" t="s">
        <v>6</v>
      </c>
      <c r="AE969" s="71" t="s">
        <v>232</v>
      </c>
      <c r="AG969" s="915"/>
      <c r="AH969" s="194"/>
      <c r="AI969" s="193"/>
      <c r="AJ969" s="947"/>
      <c r="AK969" s="947"/>
      <c r="AL969" s="194"/>
      <c r="AM969" s="177"/>
    </row>
    <row r="970" spans="1:39" ht="12.75" customHeight="1" x14ac:dyDescent="0.25">
      <c r="A970" s="859"/>
      <c r="B970" s="88" t="s">
        <v>7</v>
      </c>
      <c r="C970" s="89" t="s">
        <v>105</v>
      </c>
      <c r="D970" s="656"/>
      <c r="E970" s="657"/>
      <c r="F970" s="90" t="s">
        <v>8</v>
      </c>
      <c r="G970" s="72" t="s">
        <v>14</v>
      </c>
      <c r="I970" s="859"/>
      <c r="J970" s="88" t="s">
        <v>7</v>
      </c>
      <c r="K970" s="89" t="s">
        <v>105</v>
      </c>
      <c r="L970" s="656"/>
      <c r="M970" s="657"/>
      <c r="N970" s="90" t="s">
        <v>8</v>
      </c>
      <c r="O970" s="72" t="s">
        <v>14</v>
      </c>
      <c r="Q970" s="859"/>
      <c r="R970" s="88" t="s">
        <v>7</v>
      </c>
      <c r="S970" s="89" t="s">
        <v>105</v>
      </c>
      <c r="T970" s="656"/>
      <c r="U970" s="657"/>
      <c r="V970" s="90" t="s">
        <v>8</v>
      </c>
      <c r="W970" s="72" t="s">
        <v>14</v>
      </c>
      <c r="Y970" s="859"/>
      <c r="Z970" s="88" t="s">
        <v>7</v>
      </c>
      <c r="AA970" s="89" t="s">
        <v>105</v>
      </c>
      <c r="AB970" s="656"/>
      <c r="AC970" s="657"/>
      <c r="AD970" s="90" t="s">
        <v>8</v>
      </c>
      <c r="AE970" s="72" t="s">
        <v>14</v>
      </c>
      <c r="AG970" s="915"/>
      <c r="AH970" s="194"/>
      <c r="AI970" s="193"/>
      <c r="AJ970" s="947"/>
      <c r="AK970" s="947"/>
      <c r="AL970" s="178"/>
      <c r="AM970" s="179"/>
    </row>
    <row r="971" spans="1:39" ht="12.75" customHeight="1" x14ac:dyDescent="0.25">
      <c r="A971" s="859"/>
      <c r="B971" s="88" t="s">
        <v>9</v>
      </c>
      <c r="C971" s="89" t="s">
        <v>250</v>
      </c>
      <c r="D971" s="656"/>
      <c r="E971" s="657"/>
      <c r="F971" s="90" t="s">
        <v>10</v>
      </c>
      <c r="G971" s="72" t="s">
        <v>96</v>
      </c>
      <c r="I971" s="859"/>
      <c r="J971" s="88" t="s">
        <v>9</v>
      </c>
      <c r="K971" s="89" t="s">
        <v>250</v>
      </c>
      <c r="L971" s="656"/>
      <c r="M971" s="657"/>
      <c r="N971" s="90" t="s">
        <v>10</v>
      </c>
      <c r="O971" s="72" t="s">
        <v>96</v>
      </c>
      <c r="Q971" s="859"/>
      <c r="R971" s="88" t="s">
        <v>9</v>
      </c>
      <c r="S971" s="89" t="s">
        <v>55</v>
      </c>
      <c r="T971" s="656"/>
      <c r="U971" s="657"/>
      <c r="V971" s="90" t="s">
        <v>10</v>
      </c>
      <c r="W971" s="72" t="s">
        <v>96</v>
      </c>
      <c r="Y971" s="859"/>
      <c r="Z971" s="88" t="s">
        <v>9</v>
      </c>
      <c r="AA971" s="89" t="s">
        <v>55</v>
      </c>
      <c r="AB971" s="656"/>
      <c r="AC971" s="657"/>
      <c r="AD971" s="90" t="s">
        <v>10</v>
      </c>
      <c r="AE971" s="72" t="s">
        <v>96</v>
      </c>
      <c r="AG971" s="915"/>
      <c r="AH971" s="194"/>
      <c r="AI971" s="193"/>
      <c r="AJ971" s="947"/>
      <c r="AK971" s="947"/>
      <c r="AL971" s="178"/>
      <c r="AM971" s="179"/>
    </row>
    <row r="972" spans="1:39" ht="12.75" customHeight="1" x14ac:dyDescent="0.25">
      <c r="A972" s="859"/>
      <c r="B972" s="88" t="s">
        <v>11</v>
      </c>
      <c r="C972" s="89" t="s">
        <v>250</v>
      </c>
      <c r="D972" s="658"/>
      <c r="E972" s="659"/>
      <c r="F972" s="836"/>
      <c r="G972" s="837"/>
      <c r="I972" s="859"/>
      <c r="J972" s="88" t="s">
        <v>11</v>
      </c>
      <c r="K972" s="89" t="s">
        <v>250</v>
      </c>
      <c r="L972" s="658"/>
      <c r="M972" s="659"/>
      <c r="N972" s="836"/>
      <c r="O972" s="837"/>
      <c r="Q972" s="859"/>
      <c r="R972" s="88" t="s">
        <v>11</v>
      </c>
      <c r="S972" s="89" t="s">
        <v>242</v>
      </c>
      <c r="T972" s="658"/>
      <c r="U972" s="659"/>
      <c r="V972" s="836"/>
      <c r="W972" s="837"/>
      <c r="Y972" s="859"/>
      <c r="Z972" s="88" t="s">
        <v>11</v>
      </c>
      <c r="AA972" s="89" t="s">
        <v>242</v>
      </c>
      <c r="AB972" s="658"/>
      <c r="AC972" s="659"/>
      <c r="AD972" s="836"/>
      <c r="AE972" s="837"/>
      <c r="AG972" s="915"/>
      <c r="AH972" s="194"/>
      <c r="AI972" s="193"/>
      <c r="AJ972" s="947"/>
      <c r="AK972" s="947"/>
      <c r="AL972" s="194"/>
      <c r="AM972" s="193"/>
    </row>
    <row r="973" spans="1:39" ht="134.25" customHeight="1" x14ac:dyDescent="0.25">
      <c r="A973" s="859"/>
      <c r="B973" s="730" t="s">
        <v>695</v>
      </c>
      <c r="C973" s="681"/>
      <c r="D973" s="681"/>
      <c r="E973" s="681"/>
      <c r="F973" s="681"/>
      <c r="G973" s="682"/>
      <c r="I973" s="859"/>
      <c r="J973" s="730" t="s">
        <v>695</v>
      </c>
      <c r="K973" s="681"/>
      <c r="L973" s="681"/>
      <c r="M973" s="681"/>
      <c r="N973" s="681"/>
      <c r="O973" s="682"/>
      <c r="Q973" s="859"/>
      <c r="R973" s="730" t="s">
        <v>741</v>
      </c>
      <c r="S973" s="681"/>
      <c r="T973" s="681"/>
      <c r="U973" s="681"/>
      <c r="V973" s="681"/>
      <c r="W973" s="682"/>
      <c r="Y973" s="859"/>
      <c r="Z973" s="730" t="s">
        <v>742</v>
      </c>
      <c r="AA973" s="681"/>
      <c r="AB973" s="681"/>
      <c r="AC973" s="681"/>
      <c r="AD973" s="681"/>
      <c r="AE973" s="682"/>
      <c r="AG973" s="915"/>
      <c r="AH973" s="895"/>
      <c r="AI973" s="895"/>
      <c r="AJ973" s="895"/>
      <c r="AK973" s="895"/>
      <c r="AL973" s="895"/>
      <c r="AM973" s="895"/>
    </row>
    <row r="974" spans="1:39" ht="23.65" customHeight="1" thickBot="1" x14ac:dyDescent="0.3">
      <c r="A974" s="860"/>
      <c r="B974" s="827"/>
      <c r="C974" s="684"/>
      <c r="D974" s="684"/>
      <c r="E974" s="684"/>
      <c r="F974" s="684"/>
      <c r="G974" s="685"/>
      <c r="I974" s="860"/>
      <c r="J974" s="827"/>
      <c r="K974" s="684"/>
      <c r="L974" s="684"/>
      <c r="M974" s="684"/>
      <c r="N974" s="684"/>
      <c r="O974" s="685"/>
      <c r="Q974" s="860"/>
      <c r="R974" s="827"/>
      <c r="S974" s="684"/>
      <c r="T974" s="684"/>
      <c r="U974" s="684"/>
      <c r="V974" s="684"/>
      <c r="W974" s="685"/>
      <c r="Y974" s="860"/>
      <c r="Z974" s="827"/>
      <c r="AA974" s="684"/>
      <c r="AB974" s="684"/>
      <c r="AC974" s="684"/>
      <c r="AD974" s="684"/>
      <c r="AE974" s="685"/>
      <c r="AG974" s="915"/>
      <c r="AH974" s="895"/>
      <c r="AI974" s="895"/>
      <c r="AJ974" s="895"/>
      <c r="AK974" s="895"/>
      <c r="AL974" s="895"/>
      <c r="AM974" s="895"/>
    </row>
    <row r="975" spans="1:39" ht="16.5" thickBot="1" x14ac:dyDescent="0.3"/>
    <row r="976" spans="1:39" ht="23.65" customHeight="1" thickTop="1" x14ac:dyDescent="0.25">
      <c r="A976" s="858" t="s">
        <v>1784</v>
      </c>
      <c r="B976" s="644" t="s">
        <v>107</v>
      </c>
      <c r="C976" s="645"/>
      <c r="D976" s="644" t="s">
        <v>238</v>
      </c>
      <c r="E976" s="828"/>
      <c r="F976" s="816" t="s">
        <v>238</v>
      </c>
      <c r="G976" s="826"/>
      <c r="I976" s="858" t="s">
        <v>1785</v>
      </c>
      <c r="J976" s="644" t="s">
        <v>107</v>
      </c>
      <c r="K976" s="645"/>
      <c r="L976" s="644" t="s">
        <v>108</v>
      </c>
      <c r="M976" s="828"/>
      <c r="N976" s="816" t="s">
        <v>108</v>
      </c>
      <c r="O976" s="826"/>
      <c r="Q976" s="942" t="s">
        <v>1166</v>
      </c>
      <c r="R976" s="623" t="s">
        <v>0</v>
      </c>
      <c r="S976" s="624"/>
      <c r="T976" s="233"/>
      <c r="U976" s="233"/>
      <c r="V976" s="623" t="s">
        <v>108</v>
      </c>
      <c r="W976" s="847"/>
      <c r="Y976" s="942" t="s">
        <v>1167</v>
      </c>
      <c r="Z976" s="624" t="s">
        <v>0</v>
      </c>
      <c r="AA976" s="622"/>
      <c r="AB976" s="247"/>
      <c r="AC976" s="247"/>
      <c r="AD976" s="624" t="s">
        <v>108</v>
      </c>
      <c r="AE976" s="625"/>
      <c r="AG976" s="915"/>
      <c r="AH976" s="802"/>
      <c r="AI976" s="948"/>
      <c r="AJ976" s="802"/>
      <c r="AK976" s="916"/>
      <c r="AL976" s="802"/>
      <c r="AM976" s="916"/>
    </row>
    <row r="977" spans="1:39" ht="20.25" customHeight="1" x14ac:dyDescent="0.25">
      <c r="A977" s="859"/>
      <c r="B977" s="529" t="s">
        <v>239</v>
      </c>
      <c r="C977" s="530"/>
      <c r="D977" s="770">
        <v>55000</v>
      </c>
      <c r="E977" s="771"/>
      <c r="F977" s="744">
        <f>D977*(1-'SZORZÓ+FELTÉTELEK'!$A$1)</f>
        <v>55000</v>
      </c>
      <c r="G977" s="745"/>
      <c r="I977" s="859"/>
      <c r="J977" s="529" t="s">
        <v>244</v>
      </c>
      <c r="K977" s="530"/>
      <c r="L977" s="770">
        <v>44000</v>
      </c>
      <c r="M977" s="771"/>
      <c r="N977" s="744">
        <f>L977*(1-'SZORZÓ+FELTÉTELEK'!$A$1)</f>
        <v>44000</v>
      </c>
      <c r="O977" s="745"/>
      <c r="Q977" s="943"/>
      <c r="R977" s="529" t="s">
        <v>1168</v>
      </c>
      <c r="S977" s="530"/>
      <c r="T977" s="770">
        <v>84000</v>
      </c>
      <c r="U977" s="771"/>
      <c r="V977" s="630">
        <f>T977*(1-'SZORZÓ+FELTÉTELEK'!$A$1)</f>
        <v>84000</v>
      </c>
      <c r="W977" s="631"/>
      <c r="Y977" s="943"/>
      <c r="Z977" s="825" t="s">
        <v>1168</v>
      </c>
      <c r="AA977" s="530"/>
      <c r="AB977" s="770">
        <v>92000</v>
      </c>
      <c r="AC977" s="771"/>
      <c r="AD977" s="630">
        <f>AB977*(1-'SZORZÓ+FELTÉTELEK'!$A$1)</f>
        <v>92000</v>
      </c>
      <c r="AE977" s="631"/>
      <c r="AG977" s="915"/>
      <c r="AH977" s="802"/>
      <c r="AI977" s="802"/>
      <c r="AJ977" s="791"/>
      <c r="AK977" s="791"/>
      <c r="AL977" s="791"/>
      <c r="AM977" s="791"/>
    </row>
    <row r="978" spans="1:39" ht="20.25" customHeight="1" x14ac:dyDescent="0.25">
      <c r="A978" s="859"/>
      <c r="B978" s="882" t="s">
        <v>1063</v>
      </c>
      <c r="C978" s="883"/>
      <c r="D978" s="883"/>
      <c r="E978" s="883"/>
      <c r="F978" s="883"/>
      <c r="G978" s="884"/>
      <c r="I978" s="859"/>
      <c r="J978" s="799"/>
      <c r="K978" s="781"/>
      <c r="L978" s="781"/>
      <c r="M978" s="781"/>
      <c r="N978" s="781"/>
      <c r="O978" s="800"/>
      <c r="Q978" s="943"/>
      <c r="R978" s="708" t="s">
        <v>1972</v>
      </c>
      <c r="S978" s="709"/>
      <c r="T978" s="709"/>
      <c r="U978" s="709"/>
      <c r="V978" s="709"/>
      <c r="W978" s="1065"/>
      <c r="Y978" s="943"/>
      <c r="Z978" s="708" t="s">
        <v>1972</v>
      </c>
      <c r="AA978" s="709"/>
      <c r="AB978" s="709"/>
      <c r="AC978" s="709"/>
      <c r="AD978" s="709"/>
      <c r="AE978" s="1065"/>
      <c r="AG978" s="915"/>
      <c r="AH978" s="802"/>
      <c r="AI978" s="802"/>
      <c r="AJ978" s="802"/>
      <c r="AK978" s="802"/>
      <c r="AL978" s="802"/>
      <c r="AM978" s="802"/>
    </row>
    <row r="979" spans="1:39" ht="20.25" customHeight="1" x14ac:dyDescent="0.25">
      <c r="A979" s="859"/>
      <c r="B979" s="885"/>
      <c r="C979" s="886"/>
      <c r="D979" s="886"/>
      <c r="E979" s="886"/>
      <c r="F979" s="886"/>
      <c r="G979" s="887"/>
      <c r="I979" s="859"/>
      <c r="J979" s="801"/>
      <c r="K979" s="802"/>
      <c r="L979" s="802"/>
      <c r="M979" s="802"/>
      <c r="N979" s="802"/>
      <c r="O979" s="803"/>
      <c r="Q979" s="943"/>
      <c r="R979" s="711"/>
      <c r="S979" s="712"/>
      <c r="T979" s="712"/>
      <c r="U979" s="712"/>
      <c r="V979" s="712"/>
      <c r="W979" s="1066"/>
      <c r="Y979" s="943"/>
      <c r="Z979" s="711"/>
      <c r="AA979" s="712"/>
      <c r="AB979" s="712"/>
      <c r="AC979" s="712"/>
      <c r="AD979" s="712"/>
      <c r="AE979" s="1066"/>
      <c r="AG979" s="915"/>
      <c r="AH979" s="802"/>
      <c r="AI979" s="802"/>
      <c r="AJ979" s="802"/>
      <c r="AK979" s="802"/>
      <c r="AL979" s="802"/>
      <c r="AM979" s="802"/>
    </row>
    <row r="980" spans="1:39" ht="20.25" customHeight="1" x14ac:dyDescent="0.25">
      <c r="A980" s="859"/>
      <c r="B980" s="888"/>
      <c r="C980" s="889"/>
      <c r="D980" s="889"/>
      <c r="E980" s="889"/>
      <c r="F980" s="889"/>
      <c r="G980" s="890"/>
      <c r="I980" s="859"/>
      <c r="J980" s="735"/>
      <c r="K980" s="736"/>
      <c r="L980" s="736"/>
      <c r="M980" s="736"/>
      <c r="N980" s="736"/>
      <c r="O980" s="737"/>
      <c r="Q980" s="943"/>
      <c r="R980" s="714"/>
      <c r="S980" s="715"/>
      <c r="T980" s="715"/>
      <c r="U980" s="715"/>
      <c r="V980" s="715"/>
      <c r="W980" s="1067"/>
      <c r="Y980" s="943"/>
      <c r="Z980" s="714"/>
      <c r="AA980" s="715"/>
      <c r="AB980" s="715"/>
      <c r="AC980" s="715"/>
      <c r="AD980" s="715"/>
      <c r="AE980" s="1067"/>
      <c r="AG980" s="915"/>
      <c r="AH980" s="802"/>
      <c r="AI980" s="802"/>
      <c r="AJ980" s="802"/>
      <c r="AK980" s="802"/>
      <c r="AL980" s="802"/>
      <c r="AM980" s="802"/>
    </row>
    <row r="981" spans="1:39" ht="12.75" customHeight="1" x14ac:dyDescent="0.25">
      <c r="A981" s="859"/>
      <c r="B981" s="88" t="s">
        <v>2</v>
      </c>
      <c r="C981" s="89" t="s">
        <v>241</v>
      </c>
      <c r="D981" s="654"/>
      <c r="E981" s="655"/>
      <c r="F981" s="88" t="s">
        <v>3</v>
      </c>
      <c r="G981" s="73" t="s">
        <v>100</v>
      </c>
      <c r="I981" s="859"/>
      <c r="J981" s="88" t="s">
        <v>2</v>
      </c>
      <c r="K981" s="89" t="s">
        <v>209</v>
      </c>
      <c r="L981" s="654"/>
      <c r="M981" s="655"/>
      <c r="N981" s="88" t="s">
        <v>3</v>
      </c>
      <c r="O981" s="73" t="s">
        <v>100</v>
      </c>
      <c r="Q981" s="943"/>
      <c r="R981" s="88" t="s">
        <v>2</v>
      </c>
      <c r="S981" s="89" t="s">
        <v>786</v>
      </c>
      <c r="T981" s="89"/>
      <c r="U981" s="89"/>
      <c r="V981" s="88" t="s">
        <v>3</v>
      </c>
      <c r="W981" s="112" t="s">
        <v>100</v>
      </c>
      <c r="Y981" s="943"/>
      <c r="Z981" s="87" t="s">
        <v>2</v>
      </c>
      <c r="AA981" s="89" t="s">
        <v>1169</v>
      </c>
      <c r="AB981" s="237"/>
      <c r="AC981" s="237"/>
      <c r="AD981" s="87" t="s">
        <v>3</v>
      </c>
      <c r="AE981" s="139" t="s">
        <v>100</v>
      </c>
      <c r="AG981" s="915"/>
      <c r="AH981" s="194"/>
      <c r="AI981" s="193"/>
      <c r="AJ981" s="947"/>
      <c r="AK981" s="947"/>
      <c r="AL981" s="194"/>
      <c r="AM981" s="193"/>
    </row>
    <row r="982" spans="1:39" ht="12.75" customHeight="1" x14ac:dyDescent="0.25">
      <c r="A982" s="859"/>
      <c r="B982" s="88" t="s">
        <v>5</v>
      </c>
      <c r="C982" s="89" t="s">
        <v>187</v>
      </c>
      <c r="D982" s="656"/>
      <c r="E982" s="657"/>
      <c r="F982" s="88" t="s">
        <v>6</v>
      </c>
      <c r="G982" s="71" t="s">
        <v>232</v>
      </c>
      <c r="I982" s="859"/>
      <c r="J982" s="88" t="s">
        <v>5</v>
      </c>
      <c r="K982" s="89" t="s">
        <v>231</v>
      </c>
      <c r="L982" s="656"/>
      <c r="M982" s="657"/>
      <c r="N982" s="88" t="s">
        <v>6</v>
      </c>
      <c r="O982" s="71" t="s">
        <v>232</v>
      </c>
      <c r="Q982" s="943"/>
      <c r="R982" s="88" t="s">
        <v>5</v>
      </c>
      <c r="S982" s="89" t="s">
        <v>784</v>
      </c>
      <c r="T982" s="89"/>
      <c r="U982" s="89"/>
      <c r="V982" s="88" t="s">
        <v>6</v>
      </c>
      <c r="W982" s="111" t="s">
        <v>120</v>
      </c>
      <c r="Y982" s="943"/>
      <c r="Z982" s="87" t="s">
        <v>5</v>
      </c>
      <c r="AA982" s="89" t="s">
        <v>1170</v>
      </c>
      <c r="AB982" s="237"/>
      <c r="AC982" s="237"/>
      <c r="AD982" s="87" t="s">
        <v>6</v>
      </c>
      <c r="AE982" s="111" t="s">
        <v>120</v>
      </c>
      <c r="AG982" s="915"/>
      <c r="AH982" s="194"/>
      <c r="AI982" s="193"/>
      <c r="AJ982" s="947"/>
      <c r="AK982" s="947"/>
      <c r="AL982" s="194"/>
      <c r="AM982" s="177"/>
    </row>
    <row r="983" spans="1:39" ht="12.75" customHeight="1" x14ac:dyDescent="0.25">
      <c r="A983" s="859"/>
      <c r="B983" s="88" t="s">
        <v>7</v>
      </c>
      <c r="C983" s="89" t="s">
        <v>105</v>
      </c>
      <c r="D983" s="656"/>
      <c r="E983" s="657"/>
      <c r="F983" s="90" t="s">
        <v>8</v>
      </c>
      <c r="G983" s="72" t="s">
        <v>14</v>
      </c>
      <c r="I983" s="859"/>
      <c r="J983" s="88" t="s">
        <v>7</v>
      </c>
      <c r="K983" s="89" t="s">
        <v>105</v>
      </c>
      <c r="L983" s="656"/>
      <c r="M983" s="657"/>
      <c r="N983" s="90" t="s">
        <v>8</v>
      </c>
      <c r="O983" s="72" t="s">
        <v>14</v>
      </c>
      <c r="Q983" s="943"/>
      <c r="R983" s="88" t="s">
        <v>7</v>
      </c>
      <c r="S983" s="89" t="s">
        <v>69</v>
      </c>
      <c r="T983" s="89"/>
      <c r="U983" s="89"/>
      <c r="V983" s="90" t="s">
        <v>8</v>
      </c>
      <c r="W983" s="110" t="s">
        <v>142</v>
      </c>
      <c r="Y983" s="943"/>
      <c r="Z983" s="87" t="s">
        <v>7</v>
      </c>
      <c r="AA983" s="89" t="s">
        <v>69</v>
      </c>
      <c r="AB983" s="237"/>
      <c r="AC983" s="237"/>
      <c r="AD983" s="7" t="s">
        <v>8</v>
      </c>
      <c r="AE983" s="110" t="s">
        <v>142</v>
      </c>
      <c r="AG983" s="915"/>
      <c r="AH983" s="194"/>
      <c r="AI983" s="193"/>
      <c r="AJ983" s="947"/>
      <c r="AK983" s="947"/>
      <c r="AL983" s="178"/>
      <c r="AM983" s="179"/>
    </row>
    <row r="984" spans="1:39" ht="12.75" customHeight="1" x14ac:dyDescent="0.25">
      <c r="A984" s="859"/>
      <c r="B984" s="88" t="s">
        <v>9</v>
      </c>
      <c r="C984" s="89" t="s">
        <v>55</v>
      </c>
      <c r="D984" s="656"/>
      <c r="E984" s="657"/>
      <c r="F984" s="90" t="s">
        <v>10</v>
      </c>
      <c r="G984" s="72" t="s">
        <v>96</v>
      </c>
      <c r="I984" s="859"/>
      <c r="J984" s="88" t="s">
        <v>9</v>
      </c>
      <c r="K984" s="89" t="s">
        <v>250</v>
      </c>
      <c r="L984" s="656"/>
      <c r="M984" s="657"/>
      <c r="N984" s="90" t="s">
        <v>10</v>
      </c>
      <c r="O984" s="72" t="s">
        <v>96</v>
      </c>
      <c r="Q984" s="943"/>
      <c r="R984" s="88" t="s">
        <v>9</v>
      </c>
      <c r="S984" s="89" t="s">
        <v>55</v>
      </c>
      <c r="T984" s="89"/>
      <c r="U984" s="89"/>
      <c r="V984" s="244" t="s">
        <v>10</v>
      </c>
      <c r="W984" s="246" t="s">
        <v>63</v>
      </c>
      <c r="Y984" s="943"/>
      <c r="Z984" s="87" t="s">
        <v>9</v>
      </c>
      <c r="AA984" s="89" t="s">
        <v>55</v>
      </c>
      <c r="AB984" s="237"/>
      <c r="AC984" s="237"/>
      <c r="AD984" s="244" t="s">
        <v>10</v>
      </c>
      <c r="AE984" s="246" t="s">
        <v>63</v>
      </c>
      <c r="AG984" s="915"/>
      <c r="AH984" s="194"/>
      <c r="AI984" s="193"/>
      <c r="AJ984" s="947"/>
      <c r="AK984" s="947"/>
      <c r="AL984" s="178"/>
      <c r="AM984" s="179"/>
    </row>
    <row r="985" spans="1:39" ht="12.75" customHeight="1" x14ac:dyDescent="0.25">
      <c r="A985" s="859"/>
      <c r="B985" s="88" t="s">
        <v>11</v>
      </c>
      <c r="C985" s="89" t="s">
        <v>242</v>
      </c>
      <c r="D985" s="658"/>
      <c r="E985" s="659"/>
      <c r="F985" s="836"/>
      <c r="G985" s="837"/>
      <c r="I985" s="859"/>
      <c r="J985" s="88" t="s">
        <v>11</v>
      </c>
      <c r="K985" s="89" t="s">
        <v>252</v>
      </c>
      <c r="L985" s="658"/>
      <c r="M985" s="659"/>
      <c r="N985" s="836"/>
      <c r="O985" s="837"/>
      <c r="Q985" s="943"/>
      <c r="R985" s="88" t="s">
        <v>11</v>
      </c>
      <c r="S985" s="89" t="s">
        <v>64</v>
      </c>
      <c r="T985" s="28"/>
      <c r="U985" s="28"/>
      <c r="V985" s="125" t="s">
        <v>759</v>
      </c>
      <c r="W985" s="130" t="s">
        <v>1178</v>
      </c>
      <c r="Y985" s="943"/>
      <c r="Z985" s="87" t="s">
        <v>11</v>
      </c>
      <c r="AA985" s="89" t="s">
        <v>64</v>
      </c>
      <c r="AB985" s="28"/>
      <c r="AC985" s="28"/>
      <c r="AD985" s="125" t="s">
        <v>759</v>
      </c>
      <c r="AE985" s="130" t="s">
        <v>1178</v>
      </c>
      <c r="AG985" s="915"/>
      <c r="AH985" s="194"/>
      <c r="AI985" s="193"/>
      <c r="AJ985" s="947"/>
      <c r="AK985" s="947"/>
      <c r="AL985" s="194"/>
      <c r="AM985" s="193"/>
    </row>
    <row r="986" spans="1:39" ht="134.25" customHeight="1" x14ac:dyDescent="0.25">
      <c r="A986" s="859"/>
      <c r="B986" s="730" t="s">
        <v>1069</v>
      </c>
      <c r="C986" s="681"/>
      <c r="D986" s="681"/>
      <c r="E986" s="681"/>
      <c r="F986" s="681"/>
      <c r="G986" s="682"/>
      <c r="I986" s="859"/>
      <c r="J986" s="730" t="s">
        <v>743</v>
      </c>
      <c r="K986" s="681"/>
      <c r="L986" s="681"/>
      <c r="M986" s="681"/>
      <c r="N986" s="681"/>
      <c r="O986" s="682"/>
      <c r="Q986" s="943"/>
      <c r="R986" s="864" t="s">
        <v>1171</v>
      </c>
      <c r="S986" s="865"/>
      <c r="T986" s="865"/>
      <c r="U986" s="865"/>
      <c r="V986" s="865"/>
      <c r="W986" s="1587"/>
      <c r="Y986" s="943"/>
      <c r="Z986" s="865" t="s">
        <v>1172</v>
      </c>
      <c r="AA986" s="865"/>
      <c r="AB986" s="865"/>
      <c r="AC986" s="865"/>
      <c r="AD986" s="865"/>
      <c r="AE986" s="1587"/>
      <c r="AG986" s="915"/>
      <c r="AH986" s="895"/>
      <c r="AI986" s="895"/>
      <c r="AJ986" s="895"/>
      <c r="AK986" s="895"/>
      <c r="AL986" s="895"/>
      <c r="AM986" s="895"/>
    </row>
    <row r="987" spans="1:39" ht="23.65" customHeight="1" thickBot="1" x14ac:dyDescent="0.3">
      <c r="A987" s="860"/>
      <c r="B987" s="827"/>
      <c r="C987" s="684"/>
      <c r="D987" s="684"/>
      <c r="E987" s="684"/>
      <c r="F987" s="684"/>
      <c r="G987" s="685"/>
      <c r="I987" s="860"/>
      <c r="J987" s="827"/>
      <c r="K987" s="684"/>
      <c r="L987" s="684"/>
      <c r="M987" s="684"/>
      <c r="N987" s="684"/>
      <c r="O987" s="685"/>
      <c r="Q987" s="1226"/>
      <c r="R987" s="1588"/>
      <c r="S987" s="1589"/>
      <c r="T987" s="1589"/>
      <c r="U987" s="1589"/>
      <c r="V987" s="1589"/>
      <c r="W987" s="1590"/>
      <c r="Y987" s="1226"/>
      <c r="Z987" s="1589"/>
      <c r="AA987" s="1589"/>
      <c r="AB987" s="1589"/>
      <c r="AC987" s="1589"/>
      <c r="AD987" s="1589"/>
      <c r="AE987" s="1590"/>
      <c r="AG987" s="915"/>
      <c r="AH987" s="895"/>
      <c r="AI987" s="895"/>
      <c r="AJ987" s="895"/>
      <c r="AK987" s="895"/>
      <c r="AL987" s="895"/>
      <c r="AM987" s="895"/>
    </row>
    <row r="988" spans="1:39" ht="16.5" thickBot="1" x14ac:dyDescent="0.3"/>
    <row r="989" spans="1:39" ht="23.65" customHeight="1" thickTop="1" x14ac:dyDescent="0.25">
      <c r="A989" s="942" t="s">
        <v>1173</v>
      </c>
      <c r="B989" s="1494" t="s">
        <v>138</v>
      </c>
      <c r="C989" s="1655"/>
      <c r="D989" s="1494"/>
      <c r="E989" s="1495"/>
      <c r="F989" s="1494" t="s">
        <v>108</v>
      </c>
      <c r="G989" s="1654"/>
      <c r="I989" s="1029" t="s">
        <v>1675</v>
      </c>
      <c r="J989" s="1502" t="s">
        <v>0</v>
      </c>
      <c r="K989" s="1580"/>
      <c r="L989" s="1502" t="s">
        <v>42</v>
      </c>
      <c r="M989" s="1503"/>
      <c r="N989" s="1466" t="s">
        <v>42</v>
      </c>
      <c r="O989" s="1558"/>
      <c r="Q989" s="942" t="s">
        <v>822</v>
      </c>
      <c r="R989" s="621" t="s">
        <v>107</v>
      </c>
      <c r="S989" s="622"/>
      <c r="T989" s="621" t="s">
        <v>108</v>
      </c>
      <c r="U989" s="824"/>
      <c r="V989" s="624" t="s">
        <v>108</v>
      </c>
      <c r="W989" s="625"/>
      <c r="Y989" s="942" t="s">
        <v>824</v>
      </c>
      <c r="Z989" s="621" t="s">
        <v>107</v>
      </c>
      <c r="AA989" s="622"/>
      <c r="AB989" s="621" t="s">
        <v>108</v>
      </c>
      <c r="AC989" s="824"/>
      <c r="AD989" s="624" t="s">
        <v>108</v>
      </c>
      <c r="AE989" s="625"/>
      <c r="AG989" s="915"/>
      <c r="AH989" s="802"/>
      <c r="AI989" s="948"/>
      <c r="AJ989" s="802"/>
      <c r="AK989" s="916"/>
      <c r="AL989" s="802"/>
      <c r="AM989" s="916"/>
    </row>
    <row r="990" spans="1:39" ht="20.25" customHeight="1" x14ac:dyDescent="0.25">
      <c r="A990" s="943"/>
      <c r="B990" s="1643" t="s">
        <v>1174</v>
      </c>
      <c r="C990" s="1643"/>
      <c r="D990" s="770">
        <v>106000</v>
      </c>
      <c r="E990" s="771"/>
      <c r="F990" s="630">
        <f>D990*(1-'SZORZÓ+FELTÉTELEK'!$A$1)</f>
        <v>106000</v>
      </c>
      <c r="G990" s="631"/>
      <c r="I990" s="1030"/>
      <c r="J990" s="626" t="s">
        <v>1676</v>
      </c>
      <c r="K990" s="627"/>
      <c r="L990" s="770">
        <v>156000</v>
      </c>
      <c r="M990" s="771"/>
      <c r="N990" s="630">
        <f>L990*(1-'SZORZÓ+FELTÉTELEK'!$A$1)</f>
        <v>156000</v>
      </c>
      <c r="O990" s="844"/>
      <c r="Q990" s="943"/>
      <c r="R990" s="529" t="s">
        <v>244</v>
      </c>
      <c r="S990" s="530"/>
      <c r="T990" s="646">
        <v>119700</v>
      </c>
      <c r="U990" s="646"/>
      <c r="V990" s="630">
        <f>T990*(1-'SZORZÓ+FELTÉTELEK'!$A$1)</f>
        <v>119700</v>
      </c>
      <c r="W990" s="631"/>
      <c r="Y990" s="943"/>
      <c r="Z990" s="529" t="s">
        <v>244</v>
      </c>
      <c r="AA990" s="530"/>
      <c r="AB990" s="770">
        <v>109200</v>
      </c>
      <c r="AC990" s="771"/>
      <c r="AD990" s="744">
        <f>AB990*(1-'SZORZÓ+FELTÉTELEK'!$A$1)</f>
        <v>109200</v>
      </c>
      <c r="AE990" s="783"/>
      <c r="AG990" s="915"/>
      <c r="AH990" s="802"/>
      <c r="AI990" s="802"/>
      <c r="AJ990" s="791"/>
      <c r="AK990" s="791"/>
      <c r="AL990" s="791"/>
      <c r="AM990" s="791"/>
    </row>
    <row r="991" spans="1:39" ht="20.25" customHeight="1" x14ac:dyDescent="0.25">
      <c r="A991" s="943"/>
      <c r="B991" s="1568" t="s">
        <v>1175</v>
      </c>
      <c r="C991" s="1569"/>
      <c r="D991" s="1569"/>
      <c r="E991" s="1569"/>
      <c r="F991" s="1569"/>
      <c r="G991" s="1570"/>
      <c r="I991" s="1030"/>
      <c r="J991" s="1346"/>
      <c r="K991" s="1347"/>
      <c r="L991" s="1347"/>
      <c r="M991" s="1347"/>
      <c r="N991" s="1347"/>
      <c r="O991" s="1563"/>
      <c r="Q991" s="943"/>
      <c r="R991" s="799"/>
      <c r="S991" s="781"/>
      <c r="T991" s="781"/>
      <c r="U991" s="781"/>
      <c r="V991" s="781"/>
      <c r="W991" s="1381"/>
      <c r="Y991" s="943"/>
      <c r="Z991" s="799"/>
      <c r="AA991" s="781"/>
      <c r="AB991" s="781"/>
      <c r="AC991" s="781"/>
      <c r="AD991" s="781"/>
      <c r="AE991" s="1381"/>
      <c r="AG991" s="915"/>
      <c r="AH991" s="712"/>
      <c r="AI991" s="712"/>
      <c r="AJ991" s="712"/>
      <c r="AK991" s="712"/>
      <c r="AL991" s="712"/>
      <c r="AM991" s="712"/>
    </row>
    <row r="992" spans="1:39" ht="20.25" customHeight="1" x14ac:dyDescent="0.25">
      <c r="A992" s="943"/>
      <c r="B992" s="1571"/>
      <c r="C992" s="802"/>
      <c r="D992" s="802"/>
      <c r="E992" s="802"/>
      <c r="F992" s="802"/>
      <c r="G992" s="1572"/>
      <c r="I992" s="1030"/>
      <c r="J992" s="1564"/>
      <c r="K992" s="1565"/>
      <c r="L992" s="1565"/>
      <c r="M992" s="1565"/>
      <c r="N992" s="1565"/>
      <c r="O992" s="1566"/>
      <c r="Q992" s="943"/>
      <c r="R992" s="801"/>
      <c r="S992" s="802"/>
      <c r="T992" s="802"/>
      <c r="U992" s="802"/>
      <c r="V992" s="802"/>
      <c r="W992" s="1382"/>
      <c r="Y992" s="943"/>
      <c r="Z992" s="801"/>
      <c r="AA992" s="802"/>
      <c r="AB992" s="802"/>
      <c r="AC992" s="802"/>
      <c r="AD992" s="802"/>
      <c r="AE992" s="1382"/>
      <c r="AG992" s="915"/>
      <c r="AH992" s="712"/>
      <c r="AI992" s="712"/>
      <c r="AJ992" s="712"/>
      <c r="AK992" s="712"/>
      <c r="AL992" s="712"/>
      <c r="AM992" s="712"/>
    </row>
    <row r="993" spans="1:39" ht="20.25" customHeight="1" x14ac:dyDescent="0.25">
      <c r="A993" s="943"/>
      <c r="B993" s="1573"/>
      <c r="C993" s="1574"/>
      <c r="D993" s="1574"/>
      <c r="E993" s="1574"/>
      <c r="F993" s="1574"/>
      <c r="G993" s="1575"/>
      <c r="I993" s="1030"/>
      <c r="J993" s="1349"/>
      <c r="K993" s="1350"/>
      <c r="L993" s="1350"/>
      <c r="M993" s="1350"/>
      <c r="N993" s="1350"/>
      <c r="O993" s="1567"/>
      <c r="Q993" s="943"/>
      <c r="R993" s="735"/>
      <c r="S993" s="736"/>
      <c r="T993" s="736"/>
      <c r="U993" s="736"/>
      <c r="V993" s="736"/>
      <c r="W993" s="1383"/>
      <c r="Y993" s="943"/>
      <c r="Z993" s="735"/>
      <c r="AA993" s="736"/>
      <c r="AB993" s="736"/>
      <c r="AC993" s="736"/>
      <c r="AD993" s="736"/>
      <c r="AE993" s="1383"/>
      <c r="AG993" s="915"/>
      <c r="AH993" s="712"/>
      <c r="AI993" s="712"/>
      <c r="AJ993" s="712"/>
      <c r="AK993" s="712"/>
      <c r="AL993" s="712"/>
      <c r="AM993" s="712"/>
    </row>
    <row r="994" spans="1:39" ht="12.75" customHeight="1" x14ac:dyDescent="0.25">
      <c r="A994" s="943"/>
      <c r="B994" s="238" t="s">
        <v>2</v>
      </c>
      <c r="C994" s="239" t="s">
        <v>825</v>
      </c>
      <c r="D994" s="1553"/>
      <c r="E994" s="1553"/>
      <c r="F994" s="238" t="s">
        <v>3</v>
      </c>
      <c r="G994" s="240" t="s">
        <v>100</v>
      </c>
      <c r="I994" s="1030"/>
      <c r="J994" s="26" t="s">
        <v>2</v>
      </c>
      <c r="K994" s="98" t="s">
        <v>825</v>
      </c>
      <c r="L994" s="1581"/>
      <c r="M994" s="1582"/>
      <c r="N994" s="138" t="s">
        <v>3</v>
      </c>
      <c r="O994" s="388" t="s">
        <v>100</v>
      </c>
      <c r="Q994" s="943"/>
      <c r="R994" s="88" t="s">
        <v>2</v>
      </c>
      <c r="S994" s="89" t="s">
        <v>247</v>
      </c>
      <c r="T994" s="764"/>
      <c r="U994" s="765"/>
      <c r="V994" s="88" t="s">
        <v>3</v>
      </c>
      <c r="W994" s="112" t="s">
        <v>100</v>
      </c>
      <c r="Y994" s="943"/>
      <c r="Z994" s="88" t="s">
        <v>2</v>
      </c>
      <c r="AA994" s="89" t="s">
        <v>241</v>
      </c>
      <c r="AB994" s="654"/>
      <c r="AC994" s="655"/>
      <c r="AD994" s="88" t="s">
        <v>3</v>
      </c>
      <c r="AE994" s="112" t="s">
        <v>100</v>
      </c>
      <c r="AG994" s="915"/>
      <c r="AH994" s="194"/>
      <c r="AI994" s="193"/>
      <c r="AJ994" s="947"/>
      <c r="AK994" s="947"/>
      <c r="AL994" s="194"/>
      <c r="AM994" s="193"/>
    </row>
    <row r="995" spans="1:39" ht="12.75" customHeight="1" x14ac:dyDescent="0.25">
      <c r="A995" s="943"/>
      <c r="B995" s="238" t="s">
        <v>5</v>
      </c>
      <c r="C995" s="239" t="s">
        <v>209</v>
      </c>
      <c r="D995" s="1553"/>
      <c r="E995" s="1553"/>
      <c r="F995" s="238" t="s">
        <v>6</v>
      </c>
      <c r="G995" s="241" t="s">
        <v>1176</v>
      </c>
      <c r="I995" s="1030"/>
      <c r="J995" s="26" t="s">
        <v>5</v>
      </c>
      <c r="K995" s="98" t="s">
        <v>187</v>
      </c>
      <c r="L995" s="1583"/>
      <c r="M995" s="1584"/>
      <c r="N995" s="138" t="s">
        <v>6</v>
      </c>
      <c r="O995" s="389" t="s">
        <v>22</v>
      </c>
      <c r="Q995" s="943"/>
      <c r="R995" s="88" t="s">
        <v>5</v>
      </c>
      <c r="S995" s="89" t="s">
        <v>126</v>
      </c>
      <c r="T995" s="766"/>
      <c r="U995" s="767"/>
      <c r="V995" s="88" t="s">
        <v>6</v>
      </c>
      <c r="W995" s="111" t="s">
        <v>202</v>
      </c>
      <c r="Y995" s="943"/>
      <c r="Z995" s="88" t="s">
        <v>5</v>
      </c>
      <c r="AA995" s="89" t="s">
        <v>187</v>
      </c>
      <c r="AB995" s="656"/>
      <c r="AC995" s="657"/>
      <c r="AD995" s="88" t="s">
        <v>6</v>
      </c>
      <c r="AE995" s="111" t="s">
        <v>232</v>
      </c>
      <c r="AG995" s="915"/>
      <c r="AH995" s="194"/>
      <c r="AI995" s="193"/>
      <c r="AJ995" s="947"/>
      <c r="AK995" s="947"/>
      <c r="AL995" s="194"/>
      <c r="AM995" s="177"/>
    </row>
    <row r="996" spans="1:39" ht="12.75" customHeight="1" x14ac:dyDescent="0.25">
      <c r="A996" s="943"/>
      <c r="B996" s="238" t="s">
        <v>7</v>
      </c>
      <c r="C996" s="239" t="s">
        <v>69</v>
      </c>
      <c r="D996" s="1553"/>
      <c r="E996" s="1553"/>
      <c r="F996" s="242" t="s">
        <v>8</v>
      </c>
      <c r="G996" s="243" t="s">
        <v>1177</v>
      </c>
      <c r="I996" s="1030"/>
      <c r="J996" s="26" t="s">
        <v>7</v>
      </c>
      <c r="K996" s="98" t="s">
        <v>69</v>
      </c>
      <c r="L996" s="1583"/>
      <c r="M996" s="1584"/>
      <c r="N996" s="18" t="s">
        <v>8</v>
      </c>
      <c r="O996" s="128" t="s">
        <v>14</v>
      </c>
      <c r="Q996" s="943"/>
      <c r="R996" s="88" t="s">
        <v>7</v>
      </c>
      <c r="S996" s="89" t="s">
        <v>28</v>
      </c>
      <c r="T996" s="766"/>
      <c r="U996" s="767"/>
      <c r="V996" s="90" t="s">
        <v>8</v>
      </c>
      <c r="W996" s="110" t="s">
        <v>14</v>
      </c>
      <c r="Y996" s="943"/>
      <c r="Z996" s="88" t="s">
        <v>7</v>
      </c>
      <c r="AA996" s="89" t="s">
        <v>105</v>
      </c>
      <c r="AB996" s="656"/>
      <c r="AC996" s="657"/>
      <c r="AD996" s="90" t="s">
        <v>8</v>
      </c>
      <c r="AE996" s="110" t="s">
        <v>14</v>
      </c>
      <c r="AG996" s="915"/>
      <c r="AH996" s="194"/>
      <c r="AI996" s="193"/>
      <c r="AJ996" s="947"/>
      <c r="AK996" s="947"/>
      <c r="AL996" s="178"/>
      <c r="AM996" s="179"/>
    </row>
    <row r="997" spans="1:39" ht="12.75" customHeight="1" x14ac:dyDescent="0.25">
      <c r="A997" s="943"/>
      <c r="B997" s="238" t="s">
        <v>9</v>
      </c>
      <c r="C997" s="239" t="s">
        <v>15</v>
      </c>
      <c r="D997" s="1553"/>
      <c r="E997" s="1553"/>
      <c r="F997" s="244" t="s">
        <v>10</v>
      </c>
      <c r="G997" s="245" t="s">
        <v>63</v>
      </c>
      <c r="I997" s="1030"/>
      <c r="J997" s="26" t="s">
        <v>9</v>
      </c>
      <c r="K997" s="98" t="s">
        <v>15</v>
      </c>
      <c r="L997" s="1583"/>
      <c r="M997" s="1584"/>
      <c r="N997" s="90" t="s">
        <v>10</v>
      </c>
      <c r="O997" s="117" t="s">
        <v>154</v>
      </c>
      <c r="Q997" s="943"/>
      <c r="R997" s="88" t="s">
        <v>9</v>
      </c>
      <c r="S997" s="89" t="s">
        <v>91</v>
      </c>
      <c r="T997" s="766"/>
      <c r="U997" s="767"/>
      <c r="V997" s="122" t="s">
        <v>10</v>
      </c>
      <c r="W997" s="116" t="s">
        <v>20</v>
      </c>
      <c r="Y997" s="943"/>
      <c r="Z997" s="88" t="s">
        <v>9</v>
      </c>
      <c r="AA997" s="89" t="s">
        <v>55</v>
      </c>
      <c r="AB997" s="656"/>
      <c r="AC997" s="657"/>
      <c r="AD997" s="122" t="s">
        <v>10</v>
      </c>
      <c r="AE997" s="116" t="s">
        <v>20</v>
      </c>
      <c r="AG997" s="915"/>
      <c r="AH997" s="194"/>
      <c r="AI997" s="193"/>
      <c r="AJ997" s="947"/>
      <c r="AK997" s="947"/>
      <c r="AL997" s="178"/>
      <c r="AM997" s="179"/>
    </row>
    <row r="998" spans="1:39" ht="12.75" customHeight="1" x14ac:dyDescent="0.25">
      <c r="A998" s="943"/>
      <c r="B998" s="238" t="s">
        <v>11</v>
      </c>
      <c r="C998" s="239" t="s">
        <v>27</v>
      </c>
      <c r="D998" s="1553"/>
      <c r="E998" s="1553"/>
      <c r="F998" s="125" t="s">
        <v>759</v>
      </c>
      <c r="G998" s="120" t="s">
        <v>1178</v>
      </c>
      <c r="I998" s="1030"/>
      <c r="J998" s="26" t="s">
        <v>11</v>
      </c>
      <c r="K998" s="98" t="s">
        <v>55</v>
      </c>
      <c r="L998" s="1585"/>
      <c r="M998" s="1586"/>
      <c r="N998" s="845"/>
      <c r="O998" s="1032"/>
      <c r="Q998" s="943"/>
      <c r="R998" s="88" t="s">
        <v>11</v>
      </c>
      <c r="S998" s="89" t="s">
        <v>169</v>
      </c>
      <c r="T998" s="768"/>
      <c r="U998" s="769"/>
      <c r="V998" s="121" t="s">
        <v>759</v>
      </c>
      <c r="W998" s="120" t="s">
        <v>409</v>
      </c>
      <c r="Y998" s="943"/>
      <c r="Z998" s="88" t="s">
        <v>11</v>
      </c>
      <c r="AA998" s="89" t="s">
        <v>242</v>
      </c>
      <c r="AB998" s="658"/>
      <c r="AC998" s="659"/>
      <c r="AD998" s="121" t="s">
        <v>759</v>
      </c>
      <c r="AE998" s="120" t="s">
        <v>409</v>
      </c>
      <c r="AG998" s="915"/>
      <c r="AH998" s="194"/>
      <c r="AI998" s="193"/>
      <c r="AJ998" s="947"/>
      <c r="AK998" s="947"/>
      <c r="AL998" s="194"/>
      <c r="AM998" s="188"/>
    </row>
    <row r="999" spans="1:39" ht="134.25" customHeight="1" x14ac:dyDescent="0.25">
      <c r="A999" s="943"/>
      <c r="B999" s="1591" t="s">
        <v>1179</v>
      </c>
      <c r="C999" s="1591"/>
      <c r="D999" s="1591"/>
      <c r="E999" s="1591"/>
      <c r="F999" s="1591"/>
      <c r="G999" s="1592"/>
      <c r="I999" s="1030"/>
      <c r="J999" s="1485" t="s">
        <v>1677</v>
      </c>
      <c r="K999" s="1486"/>
      <c r="L999" s="1486"/>
      <c r="M999" s="1486"/>
      <c r="N999" s="1486"/>
      <c r="O999" s="1487"/>
      <c r="Q999" s="943"/>
      <c r="R999" s="730" t="s">
        <v>821</v>
      </c>
      <c r="S999" s="681"/>
      <c r="T999" s="681"/>
      <c r="U999" s="681"/>
      <c r="V999" s="681"/>
      <c r="W999" s="919"/>
      <c r="Y999" s="943"/>
      <c r="Z999" s="730" t="s">
        <v>823</v>
      </c>
      <c r="AA999" s="681"/>
      <c r="AB999" s="681"/>
      <c r="AC999" s="681"/>
      <c r="AD999" s="681"/>
      <c r="AE999" s="919"/>
      <c r="AG999" s="915"/>
      <c r="AH999" s="1012"/>
      <c r="AI999" s="1012"/>
      <c r="AJ999" s="1012"/>
      <c r="AK999" s="1012"/>
      <c r="AL999" s="1012"/>
      <c r="AM999" s="1012"/>
    </row>
    <row r="1000" spans="1:39" ht="23.65" customHeight="1" thickBot="1" x14ac:dyDescent="0.3">
      <c r="A1000" s="1226"/>
      <c r="B1000" s="1593"/>
      <c r="C1000" s="1593"/>
      <c r="D1000" s="1593"/>
      <c r="E1000" s="1593"/>
      <c r="F1000" s="1593"/>
      <c r="G1000" s="1594"/>
      <c r="I1000" s="1031"/>
      <c r="J1000" s="1488"/>
      <c r="K1000" s="1489"/>
      <c r="L1000" s="1489"/>
      <c r="M1000" s="1489"/>
      <c r="N1000" s="1489"/>
      <c r="O1000" s="1490"/>
      <c r="Q1000" s="1226"/>
      <c r="R1000" s="920"/>
      <c r="S1000" s="921"/>
      <c r="T1000" s="921"/>
      <c r="U1000" s="921"/>
      <c r="V1000" s="921"/>
      <c r="W1000" s="922"/>
      <c r="Y1000" s="1226"/>
      <c r="Z1000" s="920"/>
      <c r="AA1000" s="921"/>
      <c r="AB1000" s="921"/>
      <c r="AC1000" s="921"/>
      <c r="AD1000" s="921"/>
      <c r="AE1000" s="922"/>
      <c r="AG1000" s="915"/>
      <c r="AH1000" s="1012"/>
      <c r="AI1000" s="1012"/>
      <c r="AJ1000" s="1012"/>
      <c r="AK1000" s="1012"/>
      <c r="AL1000" s="1012"/>
      <c r="AM1000" s="1012"/>
    </row>
    <row r="1001" spans="1:39" ht="17.25" thickTop="1" thickBot="1" x14ac:dyDescent="0.3"/>
    <row r="1002" spans="1:39" ht="23.65" customHeight="1" thickTop="1" x14ac:dyDescent="0.25">
      <c r="A1002" s="942" t="s">
        <v>1786</v>
      </c>
      <c r="B1002" s="621" t="s">
        <v>107</v>
      </c>
      <c r="C1002" s="622"/>
      <c r="D1002" s="621" t="s">
        <v>108</v>
      </c>
      <c r="E1002" s="824"/>
      <c r="F1002" s="624" t="s">
        <v>108</v>
      </c>
      <c r="G1002" s="625"/>
      <c r="I1002" s="1144" t="s">
        <v>224</v>
      </c>
      <c r="J1002" s="1492" t="s">
        <v>0</v>
      </c>
      <c r="K1002" s="1493"/>
      <c r="L1002" s="644" t="s">
        <v>1</v>
      </c>
      <c r="M1002" s="828"/>
      <c r="N1002" s="816" t="s">
        <v>1</v>
      </c>
      <c r="O1002" s="826"/>
      <c r="Q1002" s="1510" t="s">
        <v>1849</v>
      </c>
      <c r="R1002" s="1498" t="s">
        <v>107</v>
      </c>
      <c r="S1002" s="1501"/>
      <c r="T1002" s="1498" t="s">
        <v>238</v>
      </c>
      <c r="U1002" s="1499"/>
      <c r="V1002" s="1500" t="s">
        <v>238</v>
      </c>
      <c r="W1002" s="1521"/>
      <c r="Y1002" s="858" t="s">
        <v>220</v>
      </c>
      <c r="Z1002" s="644" t="s">
        <v>0</v>
      </c>
      <c r="AA1002" s="645"/>
      <c r="AB1002" s="815" t="s">
        <v>1</v>
      </c>
      <c r="AC1002" s="816"/>
      <c r="AD1002" s="917" t="s">
        <v>1</v>
      </c>
      <c r="AE1002" s="900"/>
      <c r="AG1002" s="915"/>
      <c r="AH1002" s="802"/>
      <c r="AI1002" s="802"/>
      <c r="AJ1002" s="802"/>
      <c r="AK1002" s="802"/>
      <c r="AL1002" s="802"/>
      <c r="AM1002" s="802"/>
    </row>
    <row r="1003" spans="1:39" ht="20.25" customHeight="1" x14ac:dyDescent="0.25">
      <c r="A1003" s="943"/>
      <c r="B1003" s="529" t="s">
        <v>244</v>
      </c>
      <c r="C1003" s="530"/>
      <c r="D1003" s="770">
        <v>118000</v>
      </c>
      <c r="E1003" s="771"/>
      <c r="F1003" s="744">
        <f>D1003*(1-'SZORZÓ+FELTÉTELEK'!$A$1)</f>
        <v>118000</v>
      </c>
      <c r="G1003" s="783"/>
      <c r="I1003" s="1145"/>
      <c r="J1003" s="1496" t="s">
        <v>159</v>
      </c>
      <c r="K1003" s="1497"/>
      <c r="L1003" s="770">
        <v>212100</v>
      </c>
      <c r="M1003" s="771"/>
      <c r="N1003" s="744">
        <f>L1003*(1-'SZORZÓ+FELTÉTELEK'!$A$1)</f>
        <v>212100</v>
      </c>
      <c r="O1003" s="745"/>
      <c r="Q1003" s="1511"/>
      <c r="R1003" s="529" t="s">
        <v>1163</v>
      </c>
      <c r="S1003" s="530"/>
      <c r="T1003" s="727">
        <v>56000</v>
      </c>
      <c r="U1003" s="630"/>
      <c r="V1003" s="630">
        <f>T1003*(1-'SZORZÓ+FELTÉTELEK'!$A$1)</f>
        <v>56000</v>
      </c>
      <c r="W1003" s="1509"/>
      <c r="Y1003" s="859"/>
      <c r="Z1003" s="529" t="s">
        <v>191</v>
      </c>
      <c r="AA1003" s="530"/>
      <c r="AB1003" s="727">
        <v>236000</v>
      </c>
      <c r="AC1003" s="630"/>
      <c r="AD1003" s="748">
        <f>AB1003*(1-'SZORZÓ+FELTÉTELEK'!$A$1)</f>
        <v>236000</v>
      </c>
      <c r="AE1003" s="851"/>
      <c r="AG1003" s="915"/>
      <c r="AH1003" s="802"/>
      <c r="AI1003" s="802"/>
      <c r="AJ1003" s="791"/>
      <c r="AK1003" s="791"/>
      <c r="AL1003" s="791"/>
      <c r="AM1003" s="791"/>
    </row>
    <row r="1004" spans="1:39" ht="20.25" customHeight="1" x14ac:dyDescent="0.25">
      <c r="A1004" s="943"/>
      <c r="B1004" s="799"/>
      <c r="C1004" s="781"/>
      <c r="D1004" s="781"/>
      <c r="E1004" s="781"/>
      <c r="F1004" s="781"/>
      <c r="G1004" s="1381"/>
      <c r="I1004" s="1145"/>
      <c r="J1004" s="1496" t="s">
        <v>88</v>
      </c>
      <c r="K1004" s="1497"/>
      <c r="L1004" s="727">
        <v>222100</v>
      </c>
      <c r="M1004" s="630"/>
      <c r="N1004" s="748">
        <f>L1004*(1-'SZORZÓ+FELTÉTELEK'!$A$1)</f>
        <v>222100</v>
      </c>
      <c r="O1004" s="851"/>
      <c r="Q1004" s="1511"/>
      <c r="R1004" s="529" t="s">
        <v>1162</v>
      </c>
      <c r="S1004" s="530"/>
      <c r="T1004" s="727">
        <v>92000</v>
      </c>
      <c r="U1004" s="630"/>
      <c r="V1004" s="630">
        <f>T1004*(1-'SZORZÓ+FELTÉTELEK'!$A$1)</f>
        <v>92000</v>
      </c>
      <c r="W1004" s="1509"/>
      <c r="Y1004" s="859"/>
      <c r="Z1004" s="708" t="s">
        <v>221</v>
      </c>
      <c r="AA1004" s="839"/>
      <c r="AB1004" s="839"/>
      <c r="AC1004" s="839"/>
      <c r="AD1004" s="839"/>
      <c r="AE1004" s="840"/>
      <c r="AG1004" s="915"/>
      <c r="AH1004" s="712"/>
      <c r="AI1004" s="712"/>
      <c r="AJ1004" s="712"/>
      <c r="AK1004" s="712"/>
      <c r="AL1004" s="712"/>
      <c r="AM1004" s="712"/>
    </row>
    <row r="1005" spans="1:39" ht="20.25" customHeight="1" x14ac:dyDescent="0.25">
      <c r="A1005" s="943"/>
      <c r="B1005" s="801"/>
      <c r="C1005" s="802"/>
      <c r="D1005" s="802"/>
      <c r="E1005" s="802"/>
      <c r="F1005" s="802"/>
      <c r="G1005" s="1382"/>
      <c r="I1005" s="1145"/>
      <c r="J1005" s="708" t="s">
        <v>68</v>
      </c>
      <c r="K1005" s="709"/>
      <c r="L1005" s="709"/>
      <c r="M1005" s="709"/>
      <c r="N1005" s="709"/>
      <c r="O1005" s="893"/>
      <c r="Q1005" s="1511"/>
      <c r="R1005" s="799"/>
      <c r="S1005" s="781"/>
      <c r="T1005" s="781"/>
      <c r="U1005" s="781"/>
      <c r="V1005" s="781"/>
      <c r="W1005" s="1491"/>
      <c r="Y1005" s="859"/>
      <c r="Z1005" s="998"/>
      <c r="AA1005" s="999"/>
      <c r="AB1005" s="999"/>
      <c r="AC1005" s="999"/>
      <c r="AD1005" s="999"/>
      <c r="AE1005" s="1327"/>
      <c r="AG1005" s="915"/>
      <c r="AH1005" s="712"/>
      <c r="AI1005" s="712"/>
      <c r="AJ1005" s="712"/>
      <c r="AK1005" s="712"/>
      <c r="AL1005" s="712"/>
      <c r="AM1005" s="712"/>
    </row>
    <row r="1006" spans="1:39" ht="20.25" customHeight="1" x14ac:dyDescent="0.25">
      <c r="A1006" s="943"/>
      <c r="B1006" s="735"/>
      <c r="C1006" s="736"/>
      <c r="D1006" s="736"/>
      <c r="E1006" s="736"/>
      <c r="F1006" s="736"/>
      <c r="G1006" s="1383"/>
      <c r="I1006" s="1145"/>
      <c r="J1006" s="714"/>
      <c r="K1006" s="715"/>
      <c r="L1006" s="715"/>
      <c r="M1006" s="715"/>
      <c r="N1006" s="715"/>
      <c r="O1006" s="905"/>
      <c r="Q1006" s="1511"/>
      <c r="R1006" s="855" t="s">
        <v>1164</v>
      </c>
      <c r="S1006" s="856"/>
      <c r="T1006" s="856"/>
      <c r="U1006" s="856"/>
      <c r="V1006" s="856"/>
      <c r="W1006" s="1504"/>
      <c r="Y1006" s="859"/>
      <c r="Z1006" s="998"/>
      <c r="AA1006" s="999"/>
      <c r="AB1006" s="999"/>
      <c r="AC1006" s="999"/>
      <c r="AD1006" s="999"/>
      <c r="AE1006" s="1327"/>
      <c r="AG1006" s="915"/>
      <c r="AH1006" s="712"/>
      <c r="AI1006" s="712"/>
      <c r="AJ1006" s="712"/>
      <c r="AK1006" s="712"/>
      <c r="AL1006" s="712"/>
      <c r="AM1006" s="712"/>
    </row>
    <row r="1007" spans="1:39" ht="12.75" customHeight="1" x14ac:dyDescent="0.25">
      <c r="A1007" s="943"/>
      <c r="B1007" s="88" t="s">
        <v>2</v>
      </c>
      <c r="C1007" s="89" t="s">
        <v>612</v>
      </c>
      <c r="D1007" s="654"/>
      <c r="E1007" s="655"/>
      <c r="F1007" s="88" t="s">
        <v>3</v>
      </c>
      <c r="G1007" s="112" t="s">
        <v>100</v>
      </c>
      <c r="I1007" s="1145"/>
      <c r="J1007" s="86" t="s">
        <v>2</v>
      </c>
      <c r="K1007" s="89" t="s">
        <v>89</v>
      </c>
      <c r="L1007" s="654"/>
      <c r="M1007" s="655"/>
      <c r="N1007" s="86" t="s">
        <v>3</v>
      </c>
      <c r="O1007" s="9" t="s">
        <v>100</v>
      </c>
      <c r="Q1007" s="1511"/>
      <c r="R1007" s="88" t="s">
        <v>2</v>
      </c>
      <c r="S1007" s="89" t="s">
        <v>1165</v>
      </c>
      <c r="T1007" s="654"/>
      <c r="U1007" s="655"/>
      <c r="V1007" s="88" t="s">
        <v>3</v>
      </c>
      <c r="W1007" s="390" t="s">
        <v>4</v>
      </c>
      <c r="Y1007" s="859"/>
      <c r="Z1007" s="88" t="s">
        <v>2</v>
      </c>
      <c r="AA1007" s="89" t="s">
        <v>188</v>
      </c>
      <c r="AB1007" s="654"/>
      <c r="AC1007" s="655"/>
      <c r="AD1007" s="88" t="s">
        <v>3</v>
      </c>
      <c r="AE1007" s="73" t="s">
        <v>47</v>
      </c>
      <c r="AG1007" s="915"/>
      <c r="AH1007" s="194"/>
      <c r="AI1007" s="193"/>
      <c r="AJ1007" s="947"/>
      <c r="AK1007" s="947"/>
      <c r="AL1007" s="194"/>
      <c r="AM1007" s="193"/>
    </row>
    <row r="1008" spans="1:39" ht="12.75" customHeight="1" x14ac:dyDescent="0.25">
      <c r="A1008" s="943"/>
      <c r="B1008" s="88" t="s">
        <v>5</v>
      </c>
      <c r="C1008" s="89" t="s">
        <v>187</v>
      </c>
      <c r="D1008" s="656"/>
      <c r="E1008" s="657"/>
      <c r="F1008" s="88" t="s">
        <v>6</v>
      </c>
      <c r="G1008" s="111" t="s">
        <v>127</v>
      </c>
      <c r="I1008" s="1145"/>
      <c r="J1008" s="86" t="s">
        <v>5</v>
      </c>
      <c r="K1008" s="89" t="s">
        <v>90</v>
      </c>
      <c r="L1008" s="656"/>
      <c r="M1008" s="657"/>
      <c r="N1008" s="86" t="s">
        <v>6</v>
      </c>
      <c r="O1008" s="23" t="s">
        <v>22</v>
      </c>
      <c r="Q1008" s="1511"/>
      <c r="R1008" s="88" t="s">
        <v>5</v>
      </c>
      <c r="S1008" s="89" t="s">
        <v>126</v>
      </c>
      <c r="T1008" s="656"/>
      <c r="U1008" s="657"/>
      <c r="V1008" s="88" t="s">
        <v>6</v>
      </c>
      <c r="W1008" s="391" t="s">
        <v>14</v>
      </c>
      <c r="Y1008" s="859"/>
      <c r="Z1008" s="88" t="s">
        <v>5</v>
      </c>
      <c r="AA1008" s="89" t="s">
        <v>222</v>
      </c>
      <c r="AB1008" s="656"/>
      <c r="AC1008" s="657"/>
      <c r="AD1008" s="88" t="s">
        <v>6</v>
      </c>
      <c r="AE1008" s="71" t="s">
        <v>38</v>
      </c>
      <c r="AG1008" s="915"/>
      <c r="AH1008" s="194"/>
      <c r="AI1008" s="193"/>
      <c r="AJ1008" s="947"/>
      <c r="AK1008" s="947"/>
      <c r="AL1008" s="194"/>
      <c r="AM1008" s="177"/>
    </row>
    <row r="1009" spans="1:39" ht="12.75" customHeight="1" x14ac:dyDescent="0.25">
      <c r="A1009" s="943"/>
      <c r="B1009" s="88" t="s">
        <v>7</v>
      </c>
      <c r="C1009" s="89" t="s">
        <v>172</v>
      </c>
      <c r="D1009" s="656"/>
      <c r="E1009" s="657"/>
      <c r="F1009" s="90" t="s">
        <v>8</v>
      </c>
      <c r="G1009" s="110" t="s">
        <v>14</v>
      </c>
      <c r="I1009" s="1145"/>
      <c r="J1009" s="86" t="s">
        <v>7</v>
      </c>
      <c r="K1009" s="89" t="s">
        <v>49</v>
      </c>
      <c r="L1009" s="656"/>
      <c r="M1009" s="657"/>
      <c r="N1009" s="10" t="s">
        <v>8</v>
      </c>
      <c r="O1009" s="11" t="s">
        <v>14</v>
      </c>
      <c r="Q1009" s="1511"/>
      <c r="R1009" s="88" t="s">
        <v>7</v>
      </c>
      <c r="S1009" s="89" t="s">
        <v>69</v>
      </c>
      <c r="T1009" s="656"/>
      <c r="U1009" s="657"/>
      <c r="V1009" s="90" t="s">
        <v>8</v>
      </c>
      <c r="W1009" s="392" t="s">
        <v>14</v>
      </c>
      <c r="Y1009" s="859"/>
      <c r="Z1009" s="88" t="s">
        <v>7</v>
      </c>
      <c r="AA1009" s="89" t="s">
        <v>49</v>
      </c>
      <c r="AB1009" s="656"/>
      <c r="AC1009" s="657"/>
      <c r="AD1009" s="90" t="s">
        <v>8</v>
      </c>
      <c r="AE1009" s="72" t="s">
        <v>14</v>
      </c>
      <c r="AG1009" s="915"/>
      <c r="AH1009" s="194"/>
      <c r="AI1009" s="193"/>
      <c r="AJ1009" s="947"/>
      <c r="AK1009" s="947"/>
      <c r="AL1009" s="178"/>
      <c r="AM1009" s="179"/>
    </row>
    <row r="1010" spans="1:39" ht="12.75" customHeight="1" x14ac:dyDescent="0.25">
      <c r="A1010" s="943"/>
      <c r="B1010" s="88" t="s">
        <v>9</v>
      </c>
      <c r="C1010" s="89" t="s">
        <v>12</v>
      </c>
      <c r="D1010" s="656"/>
      <c r="E1010" s="657"/>
      <c r="F1010" s="122" t="s">
        <v>10</v>
      </c>
      <c r="G1010" s="116" t="s">
        <v>20</v>
      </c>
      <c r="I1010" s="1145"/>
      <c r="J1010" s="86" t="s">
        <v>9</v>
      </c>
      <c r="K1010" s="89" t="s">
        <v>16</v>
      </c>
      <c r="L1010" s="656"/>
      <c r="M1010" s="657"/>
      <c r="N1010" s="86" t="s">
        <v>10</v>
      </c>
      <c r="O1010" s="72" t="s">
        <v>20</v>
      </c>
      <c r="Q1010" s="1511"/>
      <c r="R1010" s="88" t="s">
        <v>9</v>
      </c>
      <c r="S1010" s="89" t="s">
        <v>55</v>
      </c>
      <c r="T1010" s="656"/>
      <c r="U1010" s="657"/>
      <c r="V1010" s="122" t="s">
        <v>10</v>
      </c>
      <c r="W1010" s="393" t="s">
        <v>20</v>
      </c>
      <c r="Y1010" s="859"/>
      <c r="Z1010" s="88" t="s">
        <v>9</v>
      </c>
      <c r="AA1010" s="89" t="s">
        <v>12</v>
      </c>
      <c r="AB1010" s="656"/>
      <c r="AC1010" s="657"/>
      <c r="AD1010" s="90" t="s">
        <v>10</v>
      </c>
      <c r="AE1010" s="72" t="s">
        <v>32</v>
      </c>
      <c r="AG1010" s="915"/>
      <c r="AH1010" s="194"/>
      <c r="AI1010" s="193"/>
      <c r="AJ1010" s="947"/>
      <c r="AK1010" s="947"/>
      <c r="AL1010" s="178"/>
      <c r="AM1010" s="179"/>
    </row>
    <row r="1011" spans="1:39" ht="12.75" customHeight="1" x14ac:dyDescent="0.25">
      <c r="A1011" s="943"/>
      <c r="B1011" s="88" t="s">
        <v>11</v>
      </c>
      <c r="C1011" s="89" t="s">
        <v>36</v>
      </c>
      <c r="D1011" s="658"/>
      <c r="E1011" s="659"/>
      <c r="F1011" s="121" t="s">
        <v>759</v>
      </c>
      <c r="G1011" s="120" t="s">
        <v>792</v>
      </c>
      <c r="I1011" s="1145"/>
      <c r="J1011" s="86" t="s">
        <v>11</v>
      </c>
      <c r="K1011" s="89" t="s">
        <v>91</v>
      </c>
      <c r="L1011" s="658"/>
      <c r="M1011" s="659"/>
      <c r="N1011" s="1130"/>
      <c r="O1011" s="1131"/>
      <c r="Q1011" s="1511"/>
      <c r="R1011" s="88" t="s">
        <v>11</v>
      </c>
      <c r="S1011" s="89" t="s">
        <v>242</v>
      </c>
      <c r="T1011" s="658"/>
      <c r="U1011" s="659"/>
      <c r="V1011" s="121" t="s">
        <v>759</v>
      </c>
      <c r="W1011" s="394" t="s">
        <v>828</v>
      </c>
      <c r="Y1011" s="859"/>
      <c r="Z1011" s="88" t="s">
        <v>11</v>
      </c>
      <c r="AA1011" s="89" t="s">
        <v>223</v>
      </c>
      <c r="AB1011" s="658"/>
      <c r="AC1011" s="659"/>
      <c r="AD1011" s="836"/>
      <c r="AE1011" s="837"/>
      <c r="AG1011" s="915"/>
      <c r="AH1011" s="194"/>
      <c r="AI1011" s="193"/>
      <c r="AJ1011" s="947"/>
      <c r="AK1011" s="947"/>
      <c r="AL1011" s="194"/>
      <c r="AM1011" s="188"/>
    </row>
    <row r="1012" spans="1:39" ht="134.25" customHeight="1" x14ac:dyDescent="0.25">
      <c r="A1012" s="943"/>
      <c r="B1012" s="730" t="s">
        <v>2028</v>
      </c>
      <c r="C1012" s="681"/>
      <c r="D1012" s="681"/>
      <c r="E1012" s="681"/>
      <c r="F1012" s="681"/>
      <c r="G1012" s="919"/>
      <c r="I1012" s="1145"/>
      <c r="J1012" s="699" t="s">
        <v>691</v>
      </c>
      <c r="K1012" s="700"/>
      <c r="L1012" s="700"/>
      <c r="M1012" s="700"/>
      <c r="N1012" s="700"/>
      <c r="O1012" s="701"/>
      <c r="Q1012" s="1511"/>
      <c r="R1012" s="730" t="s">
        <v>1850</v>
      </c>
      <c r="S1012" s="681"/>
      <c r="T1012" s="681"/>
      <c r="U1012" s="681"/>
      <c r="V1012" s="681"/>
      <c r="W1012" s="1576"/>
      <c r="Y1012" s="859"/>
      <c r="Z1012" s="699" t="s">
        <v>1689</v>
      </c>
      <c r="AA1012" s="700"/>
      <c r="AB1012" s="700"/>
      <c r="AC1012" s="700"/>
      <c r="AD1012" s="700"/>
      <c r="AE1012" s="701"/>
      <c r="AG1012" s="915"/>
      <c r="AH1012" s="1012"/>
      <c r="AI1012" s="1012"/>
      <c r="AJ1012" s="1012"/>
      <c r="AK1012" s="1012"/>
      <c r="AL1012" s="1012"/>
      <c r="AM1012" s="1012"/>
    </row>
    <row r="1013" spans="1:39" ht="23.65" customHeight="1" thickBot="1" x14ac:dyDescent="0.3">
      <c r="A1013" s="1226"/>
      <c r="B1013" s="920"/>
      <c r="C1013" s="921"/>
      <c r="D1013" s="921"/>
      <c r="E1013" s="921"/>
      <c r="F1013" s="921"/>
      <c r="G1013" s="922"/>
      <c r="I1013" s="1146"/>
      <c r="J1013" s="702"/>
      <c r="K1013" s="703"/>
      <c r="L1013" s="703"/>
      <c r="M1013" s="703"/>
      <c r="N1013" s="703"/>
      <c r="O1013" s="704"/>
      <c r="Q1013" s="1512"/>
      <c r="R1013" s="1577"/>
      <c r="S1013" s="1578"/>
      <c r="T1013" s="1578"/>
      <c r="U1013" s="1578"/>
      <c r="V1013" s="1578"/>
      <c r="W1013" s="1579"/>
      <c r="Y1013" s="860"/>
      <c r="Z1013" s="702"/>
      <c r="AA1013" s="703"/>
      <c r="AB1013" s="703"/>
      <c r="AC1013" s="703"/>
      <c r="AD1013" s="703"/>
      <c r="AE1013" s="704"/>
      <c r="AG1013" s="915"/>
      <c r="AH1013" s="1012"/>
      <c r="AI1013" s="1012"/>
      <c r="AJ1013" s="1012"/>
      <c r="AK1013" s="1012"/>
      <c r="AL1013" s="1012"/>
      <c r="AM1013" s="1012"/>
    </row>
    <row r="1014" spans="1:39" ht="17.25" thickTop="1" thickBot="1" x14ac:dyDescent="0.3"/>
    <row r="1015" spans="1:39" ht="23.65" customHeight="1" thickTop="1" x14ac:dyDescent="0.25">
      <c r="A1015" s="858" t="s">
        <v>253</v>
      </c>
      <c r="B1015" s="644" t="s">
        <v>107</v>
      </c>
      <c r="C1015" s="645"/>
      <c r="D1015" s="644" t="s">
        <v>108</v>
      </c>
      <c r="E1015" s="828"/>
      <c r="F1015" s="816" t="s">
        <v>108</v>
      </c>
      <c r="G1015" s="826"/>
      <c r="I1015" s="1510" t="s">
        <v>258</v>
      </c>
      <c r="J1015" s="1500" t="s">
        <v>107</v>
      </c>
      <c r="K1015" s="1501"/>
      <c r="L1015" s="1498" t="s">
        <v>108</v>
      </c>
      <c r="M1015" s="1499"/>
      <c r="N1015" s="1500" t="s">
        <v>108</v>
      </c>
      <c r="O1015" s="1521"/>
      <c r="Q1015" s="858" t="s">
        <v>215</v>
      </c>
      <c r="R1015" s="644" t="s">
        <v>0</v>
      </c>
      <c r="S1015" s="645"/>
      <c r="T1015" s="644" t="s">
        <v>1</v>
      </c>
      <c r="U1015" s="828"/>
      <c r="V1015" s="816" t="s">
        <v>1</v>
      </c>
      <c r="W1015" s="826"/>
      <c r="Y1015" s="858" t="s">
        <v>1851</v>
      </c>
      <c r="Z1015" s="644" t="s">
        <v>0</v>
      </c>
      <c r="AA1015" s="645"/>
      <c r="AB1015" s="815" t="s">
        <v>1</v>
      </c>
      <c r="AC1015" s="816"/>
      <c r="AD1015" s="816" t="s">
        <v>1</v>
      </c>
      <c r="AE1015" s="826"/>
      <c r="AG1015" s="915"/>
      <c r="AH1015" s="802"/>
      <c r="AI1015" s="948"/>
      <c r="AJ1015" s="802"/>
      <c r="AK1015" s="916"/>
      <c r="AL1015" s="802"/>
      <c r="AM1015" s="916"/>
    </row>
    <row r="1016" spans="1:39" ht="20.25" customHeight="1" x14ac:dyDescent="0.25">
      <c r="A1016" s="859"/>
      <c r="B1016" s="529" t="s">
        <v>244</v>
      </c>
      <c r="C1016" s="530"/>
      <c r="D1016" s="646">
        <v>74000</v>
      </c>
      <c r="E1016" s="646"/>
      <c r="F1016" s="630">
        <f>D1016*(1-'SZORZÓ+FELTÉTELEK'!$A$1)</f>
        <v>74000</v>
      </c>
      <c r="G1016" s="647"/>
      <c r="I1016" s="1511"/>
      <c r="J1016" s="825" t="s">
        <v>244</v>
      </c>
      <c r="K1016" s="530"/>
      <c r="L1016" s="770">
        <v>67200</v>
      </c>
      <c r="M1016" s="771"/>
      <c r="N1016" s="744">
        <f>L1016*(1-'SZORZÓ+FELTÉTELEK'!$A$1)</f>
        <v>67200</v>
      </c>
      <c r="O1016" s="1520"/>
      <c r="Q1016" s="859"/>
      <c r="R1016" s="719" t="s">
        <v>191</v>
      </c>
      <c r="S1016" s="720"/>
      <c r="T1016" s="1513">
        <v>1020000</v>
      </c>
      <c r="U1016" s="1514"/>
      <c r="V1016" s="744">
        <f>T1016*(1-'SZORZÓ+FELTÉTELEK'!$A$1)</f>
        <v>1020000</v>
      </c>
      <c r="W1016" s="745"/>
      <c r="Y1016" s="859"/>
      <c r="Z1016" s="529" t="s">
        <v>1014</v>
      </c>
      <c r="AA1016" s="530"/>
      <c r="AB1016" s="727">
        <v>185000</v>
      </c>
      <c r="AC1016" s="630"/>
      <c r="AD1016" s="744">
        <f>AB1016*(1-'SZORZÓ+FELTÉTELEK'!$A$1)</f>
        <v>185000</v>
      </c>
      <c r="AE1016" s="745"/>
      <c r="AG1016" s="915"/>
      <c r="AH1016" s="802"/>
      <c r="AI1016" s="802"/>
      <c r="AJ1016" s="791"/>
      <c r="AK1016" s="791"/>
      <c r="AL1016" s="791"/>
      <c r="AM1016" s="791"/>
    </row>
    <row r="1017" spans="1:39" ht="20.25" customHeight="1" x14ac:dyDescent="0.25">
      <c r="A1017" s="859"/>
      <c r="B1017" s="708"/>
      <c r="C1017" s="709"/>
      <c r="D1017" s="709"/>
      <c r="E1017" s="709"/>
      <c r="F1017" s="709"/>
      <c r="G1017" s="893"/>
      <c r="I1017" s="1511"/>
      <c r="J1017" s="638"/>
      <c r="K1017" s="639"/>
      <c r="L1017" s="639"/>
      <c r="M1017" s="639"/>
      <c r="N1017" s="639"/>
      <c r="O1017" s="1541"/>
      <c r="Q1017" s="859"/>
      <c r="R1017" s="719" t="s">
        <v>67</v>
      </c>
      <c r="S1017" s="720"/>
      <c r="T1017" s="1513">
        <v>1120000</v>
      </c>
      <c r="U1017" s="1514"/>
      <c r="V1017" s="744">
        <f>T1017*(1-'SZORZÓ+FELTÉTELEK'!$A$1)</f>
        <v>1120000</v>
      </c>
      <c r="W1017" s="745"/>
      <c r="Y1017" s="859"/>
      <c r="Z1017" s="708"/>
      <c r="AA1017" s="839"/>
      <c r="AB1017" s="839"/>
      <c r="AC1017" s="839"/>
      <c r="AD1017" s="839"/>
      <c r="AE1017" s="840"/>
      <c r="AG1017" s="915"/>
      <c r="AH1017" s="712"/>
      <c r="AI1017" s="712"/>
      <c r="AJ1017" s="712"/>
      <c r="AK1017" s="712"/>
      <c r="AL1017" s="712"/>
      <c r="AM1017" s="712"/>
    </row>
    <row r="1018" spans="1:39" ht="20.25" customHeight="1" x14ac:dyDescent="0.25">
      <c r="A1018" s="859"/>
      <c r="B1018" s="711"/>
      <c r="C1018" s="712"/>
      <c r="D1018" s="712"/>
      <c r="E1018" s="712"/>
      <c r="F1018" s="712"/>
      <c r="G1018" s="904"/>
      <c r="I1018" s="1511"/>
      <c r="J1018" s="804"/>
      <c r="K1018" s="805"/>
      <c r="L1018" s="805"/>
      <c r="M1018" s="805"/>
      <c r="N1018" s="805"/>
      <c r="O1018" s="1542"/>
      <c r="Q1018" s="859"/>
      <c r="R1018" s="1522" t="s">
        <v>1224</v>
      </c>
      <c r="S1018" s="1523"/>
      <c r="T1018" s="1523"/>
      <c r="U1018" s="1523"/>
      <c r="V1018" s="1523"/>
      <c r="W1018" s="1524"/>
      <c r="Y1018" s="859"/>
      <c r="Z1018" s="998"/>
      <c r="AA1018" s="999"/>
      <c r="AB1018" s="999"/>
      <c r="AC1018" s="999"/>
      <c r="AD1018" s="999"/>
      <c r="AE1018" s="1327"/>
      <c r="AG1018" s="915"/>
      <c r="AH1018" s="712"/>
      <c r="AI1018" s="712"/>
      <c r="AJ1018" s="712"/>
      <c r="AK1018" s="712"/>
      <c r="AL1018" s="712"/>
      <c r="AM1018" s="712"/>
    </row>
    <row r="1019" spans="1:39" ht="20.25" customHeight="1" x14ac:dyDescent="0.25">
      <c r="A1019" s="859"/>
      <c r="B1019" s="714"/>
      <c r="C1019" s="715"/>
      <c r="D1019" s="715"/>
      <c r="E1019" s="715"/>
      <c r="F1019" s="715"/>
      <c r="G1019" s="905"/>
      <c r="I1019" s="1511"/>
      <c r="J1019" s="641"/>
      <c r="K1019" s="642"/>
      <c r="L1019" s="642"/>
      <c r="M1019" s="642"/>
      <c r="N1019" s="642"/>
      <c r="O1019" s="1543"/>
      <c r="Q1019" s="859"/>
      <c r="R1019" s="1525"/>
      <c r="S1019" s="1526"/>
      <c r="T1019" s="1526"/>
      <c r="U1019" s="1526"/>
      <c r="V1019" s="1526"/>
      <c r="W1019" s="1527"/>
      <c r="Y1019" s="859"/>
      <c r="Z1019" s="998"/>
      <c r="AA1019" s="999"/>
      <c r="AB1019" s="999"/>
      <c r="AC1019" s="999"/>
      <c r="AD1019" s="999"/>
      <c r="AE1019" s="1327"/>
      <c r="AG1019" s="915"/>
      <c r="AH1019" s="712"/>
      <c r="AI1019" s="712"/>
      <c r="AJ1019" s="712"/>
      <c r="AK1019" s="712"/>
      <c r="AL1019" s="712"/>
      <c r="AM1019" s="712"/>
    </row>
    <row r="1020" spans="1:39" ht="12.75" customHeight="1" x14ac:dyDescent="0.25">
      <c r="A1020" s="859"/>
      <c r="B1020" s="88" t="s">
        <v>2</v>
      </c>
      <c r="C1020" s="89" t="s">
        <v>254</v>
      </c>
      <c r="D1020" s="654"/>
      <c r="E1020" s="655"/>
      <c r="F1020" s="87" t="s">
        <v>3</v>
      </c>
      <c r="G1020" s="73" t="s">
        <v>100</v>
      </c>
      <c r="I1020" s="1511"/>
      <c r="J1020" s="26" t="s">
        <v>2</v>
      </c>
      <c r="K1020" s="98" t="s">
        <v>259</v>
      </c>
      <c r="L1020" s="1275"/>
      <c r="M1020" s="1276"/>
      <c r="N1020" s="26" t="s">
        <v>3</v>
      </c>
      <c r="O1020" s="395" t="s">
        <v>100</v>
      </c>
      <c r="Q1020" s="859"/>
      <c r="R1020" s="88" t="s">
        <v>2</v>
      </c>
      <c r="S1020" s="89" t="s">
        <v>216</v>
      </c>
      <c r="T1020" s="654"/>
      <c r="U1020" s="655"/>
      <c r="V1020" s="88" t="s">
        <v>3</v>
      </c>
      <c r="W1020" s="73" t="s">
        <v>47</v>
      </c>
      <c r="Y1020" s="859"/>
      <c r="Z1020" s="88" t="s">
        <v>2</v>
      </c>
      <c r="AA1020" s="89" t="s">
        <v>1886</v>
      </c>
      <c r="AB1020" s="749"/>
      <c r="AC1020" s="750"/>
      <c r="AD1020" s="88" t="s">
        <v>3</v>
      </c>
      <c r="AE1020" s="73" t="s">
        <v>4</v>
      </c>
      <c r="AG1020" s="915"/>
      <c r="AH1020" s="194"/>
      <c r="AI1020" s="193"/>
      <c r="AJ1020" s="940"/>
      <c r="AK1020" s="940"/>
      <c r="AL1020" s="194"/>
      <c r="AM1020" s="193"/>
    </row>
    <row r="1021" spans="1:39" ht="12.75" customHeight="1" x14ac:dyDescent="0.25">
      <c r="A1021" s="859"/>
      <c r="B1021" s="88" t="s">
        <v>5</v>
      </c>
      <c r="C1021" s="89" t="s">
        <v>255</v>
      </c>
      <c r="D1021" s="656"/>
      <c r="E1021" s="657"/>
      <c r="F1021" s="87" t="s">
        <v>6</v>
      </c>
      <c r="G1021" s="71" t="s">
        <v>164</v>
      </c>
      <c r="I1021" s="1511"/>
      <c r="J1021" s="88" t="s">
        <v>260</v>
      </c>
      <c r="K1021" s="89" t="s">
        <v>261</v>
      </c>
      <c r="L1021" s="1277"/>
      <c r="M1021" s="1278"/>
      <c r="N1021" s="26" t="s">
        <v>6</v>
      </c>
      <c r="O1021" s="396" t="s">
        <v>232</v>
      </c>
      <c r="Q1021" s="859"/>
      <c r="R1021" s="88" t="s">
        <v>5</v>
      </c>
      <c r="S1021" s="89" t="s">
        <v>217</v>
      </c>
      <c r="T1021" s="656"/>
      <c r="U1021" s="657"/>
      <c r="V1021" s="88" t="s">
        <v>6</v>
      </c>
      <c r="W1021" s="71" t="s">
        <v>218</v>
      </c>
      <c r="Y1021" s="859"/>
      <c r="Z1021" s="88" t="s">
        <v>5</v>
      </c>
      <c r="AA1021" s="89" t="s">
        <v>1887</v>
      </c>
      <c r="AB1021" s="751"/>
      <c r="AC1021" s="752"/>
      <c r="AD1021" s="88" t="s">
        <v>6</v>
      </c>
      <c r="AE1021" s="71" t="s">
        <v>1852</v>
      </c>
      <c r="AG1021" s="915"/>
      <c r="AH1021" s="194"/>
      <c r="AI1021" s="193"/>
      <c r="AJ1021" s="940"/>
      <c r="AK1021" s="940"/>
      <c r="AL1021" s="194"/>
      <c r="AM1021" s="177"/>
    </row>
    <row r="1022" spans="1:39" ht="12.75" customHeight="1" x14ac:dyDescent="0.25">
      <c r="A1022" s="859"/>
      <c r="B1022" s="88" t="s">
        <v>7</v>
      </c>
      <c r="C1022" s="89" t="s">
        <v>15</v>
      </c>
      <c r="D1022" s="656"/>
      <c r="E1022" s="657"/>
      <c r="F1022" s="7" t="s">
        <v>8</v>
      </c>
      <c r="G1022" s="72" t="s">
        <v>14</v>
      </c>
      <c r="I1022" s="1511"/>
      <c r="J1022" s="26" t="s">
        <v>262</v>
      </c>
      <c r="K1022" s="98" t="s">
        <v>263</v>
      </c>
      <c r="L1022" s="1277"/>
      <c r="M1022" s="1278"/>
      <c r="N1022" s="15" t="s">
        <v>8</v>
      </c>
      <c r="O1022" s="397" t="s">
        <v>14</v>
      </c>
      <c r="Q1022" s="859"/>
      <c r="R1022" s="88" t="s">
        <v>7</v>
      </c>
      <c r="S1022" s="89" t="s">
        <v>13</v>
      </c>
      <c r="T1022" s="656"/>
      <c r="U1022" s="657"/>
      <c r="V1022" s="90" t="s">
        <v>8</v>
      </c>
      <c r="W1022" s="72" t="s">
        <v>14</v>
      </c>
      <c r="Y1022" s="859"/>
      <c r="Z1022" s="88" t="s">
        <v>7</v>
      </c>
      <c r="AA1022" s="89" t="s">
        <v>61</v>
      </c>
      <c r="AB1022" s="751"/>
      <c r="AC1022" s="752"/>
      <c r="AD1022" s="90" t="s">
        <v>8</v>
      </c>
      <c r="AE1022" s="72" t="s">
        <v>14</v>
      </c>
      <c r="AG1022" s="915"/>
      <c r="AH1022" s="194"/>
      <c r="AI1022" s="193"/>
      <c r="AJ1022" s="940"/>
      <c r="AK1022" s="940"/>
      <c r="AL1022" s="178"/>
      <c r="AM1022" s="179"/>
    </row>
    <row r="1023" spans="1:39" ht="12.75" customHeight="1" x14ac:dyDescent="0.25">
      <c r="A1023" s="859"/>
      <c r="B1023" s="88" t="s">
        <v>9</v>
      </c>
      <c r="C1023" s="89" t="s">
        <v>256</v>
      </c>
      <c r="D1023" s="656"/>
      <c r="E1023" s="657"/>
      <c r="F1023" s="7" t="s">
        <v>10</v>
      </c>
      <c r="G1023" s="72" t="s">
        <v>32</v>
      </c>
      <c r="I1023" s="1511"/>
      <c r="J1023" s="26" t="s">
        <v>264</v>
      </c>
      <c r="K1023" s="98" t="s">
        <v>261</v>
      </c>
      <c r="L1023" s="1277"/>
      <c r="M1023" s="1278"/>
      <c r="N1023" s="7" t="s">
        <v>10</v>
      </c>
      <c r="O1023" s="72" t="s">
        <v>63</v>
      </c>
      <c r="Q1023" s="859"/>
      <c r="R1023" s="88" t="s">
        <v>9</v>
      </c>
      <c r="S1023" s="89" t="s">
        <v>15</v>
      </c>
      <c r="T1023" s="656"/>
      <c r="U1023" s="657"/>
      <c r="V1023" s="90" t="s">
        <v>10</v>
      </c>
      <c r="W1023" s="72" t="s">
        <v>20</v>
      </c>
      <c r="Y1023" s="859"/>
      <c r="Z1023" s="88" t="s">
        <v>9</v>
      </c>
      <c r="AA1023" s="89" t="s">
        <v>12</v>
      </c>
      <c r="AB1023" s="751"/>
      <c r="AC1023" s="752"/>
      <c r="AD1023" s="90" t="s">
        <v>10</v>
      </c>
      <c r="AE1023" s="72" t="s">
        <v>32</v>
      </c>
      <c r="AG1023" s="915"/>
      <c r="AH1023" s="194"/>
      <c r="AI1023" s="193"/>
      <c r="AJ1023" s="940"/>
      <c r="AK1023" s="940"/>
      <c r="AL1023" s="178"/>
      <c r="AM1023" s="179"/>
    </row>
    <row r="1024" spans="1:39" ht="12.75" customHeight="1" x14ac:dyDescent="0.25">
      <c r="A1024" s="859"/>
      <c r="B1024" s="88" t="s">
        <v>11</v>
      </c>
      <c r="C1024" s="89" t="s">
        <v>257</v>
      </c>
      <c r="D1024" s="658"/>
      <c r="E1024" s="659"/>
      <c r="F1024" s="845"/>
      <c r="G1024" s="846"/>
      <c r="I1024" s="1511"/>
      <c r="J1024" s="26" t="s">
        <v>265</v>
      </c>
      <c r="K1024" s="98" t="s">
        <v>250</v>
      </c>
      <c r="L1024" s="1279"/>
      <c r="M1024" s="1280"/>
      <c r="N1024" s="845"/>
      <c r="O1024" s="846"/>
      <c r="Q1024" s="859"/>
      <c r="R1024" s="88" t="s">
        <v>11</v>
      </c>
      <c r="S1024" s="89" t="s">
        <v>219</v>
      </c>
      <c r="T1024" s="658"/>
      <c r="U1024" s="659"/>
      <c r="V1024" s="836"/>
      <c r="W1024" s="837"/>
      <c r="Y1024" s="859"/>
      <c r="Z1024" s="88" t="s">
        <v>11</v>
      </c>
      <c r="AA1024" s="89" t="s">
        <v>26</v>
      </c>
      <c r="AB1024" s="753"/>
      <c r="AC1024" s="754"/>
      <c r="AD1024" s="836"/>
      <c r="AE1024" s="837"/>
      <c r="AG1024" s="915"/>
      <c r="AH1024" s="194"/>
      <c r="AI1024" s="193"/>
      <c r="AJ1024" s="940"/>
      <c r="AK1024" s="940"/>
      <c r="AL1024" s="947"/>
      <c r="AM1024" s="947"/>
    </row>
    <row r="1025" spans="1:39" ht="134.25" customHeight="1" x14ac:dyDescent="0.25">
      <c r="A1025" s="859"/>
      <c r="B1025" s="730" t="s">
        <v>696</v>
      </c>
      <c r="C1025" s="681"/>
      <c r="D1025" s="681"/>
      <c r="E1025" s="681"/>
      <c r="F1025" s="681"/>
      <c r="G1025" s="682"/>
      <c r="I1025" s="1511"/>
      <c r="J1025" s="818" t="s">
        <v>697</v>
      </c>
      <c r="K1025" s="818"/>
      <c r="L1025" s="818"/>
      <c r="M1025" s="818"/>
      <c r="N1025" s="818"/>
      <c r="O1025" s="1559"/>
      <c r="Q1025" s="859"/>
      <c r="R1025" s="730" t="s">
        <v>1223</v>
      </c>
      <c r="S1025" s="681"/>
      <c r="T1025" s="681"/>
      <c r="U1025" s="681"/>
      <c r="V1025" s="681"/>
      <c r="W1025" s="682"/>
      <c r="Y1025" s="859"/>
      <c r="Z1025" s="870" t="s">
        <v>1888</v>
      </c>
      <c r="AA1025" s="871"/>
      <c r="AB1025" s="871"/>
      <c r="AC1025" s="871"/>
      <c r="AD1025" s="871"/>
      <c r="AE1025" s="1045"/>
      <c r="AG1025" s="915"/>
      <c r="AH1025" s="895"/>
      <c r="AI1025" s="895"/>
      <c r="AJ1025" s="895"/>
      <c r="AK1025" s="895"/>
      <c r="AL1025" s="895"/>
      <c r="AM1025" s="895"/>
    </row>
    <row r="1026" spans="1:39" ht="23.65" customHeight="1" thickBot="1" x14ac:dyDescent="0.3">
      <c r="A1026" s="860"/>
      <c r="B1026" s="827"/>
      <c r="C1026" s="684"/>
      <c r="D1026" s="684"/>
      <c r="E1026" s="684"/>
      <c r="F1026" s="684"/>
      <c r="G1026" s="685"/>
      <c r="I1026" s="1512"/>
      <c r="J1026" s="1560"/>
      <c r="K1026" s="1561"/>
      <c r="L1026" s="1561"/>
      <c r="M1026" s="1561"/>
      <c r="N1026" s="1561"/>
      <c r="O1026" s="1562"/>
      <c r="Q1026" s="860"/>
      <c r="R1026" s="827"/>
      <c r="S1026" s="684"/>
      <c r="T1026" s="684"/>
      <c r="U1026" s="684"/>
      <c r="V1026" s="684"/>
      <c r="W1026" s="685"/>
      <c r="Y1026" s="860"/>
      <c r="Z1026" s="1395"/>
      <c r="AA1026" s="1048"/>
      <c r="AB1026" s="1048"/>
      <c r="AC1026" s="1048"/>
      <c r="AD1026" s="1048"/>
      <c r="AE1026" s="1049"/>
      <c r="AG1026" s="915"/>
      <c r="AH1026" s="895"/>
      <c r="AI1026" s="895"/>
      <c r="AJ1026" s="895"/>
      <c r="AK1026" s="895"/>
      <c r="AL1026" s="895"/>
      <c r="AM1026" s="895"/>
    </row>
    <row r="1027" spans="1:39" ht="16.5" thickBot="1" x14ac:dyDescent="0.3"/>
    <row r="1028" spans="1:39" ht="23.65" customHeight="1" x14ac:dyDescent="0.25">
      <c r="A1028" s="858" t="s">
        <v>225</v>
      </c>
      <c r="B1028" s="644" t="s">
        <v>0</v>
      </c>
      <c r="C1028" s="645"/>
      <c r="D1028" s="815" t="s">
        <v>1</v>
      </c>
      <c r="E1028" s="816"/>
      <c r="F1028" s="917" t="s">
        <v>1</v>
      </c>
      <c r="G1028" s="900"/>
      <c r="I1028" s="858" t="s">
        <v>225</v>
      </c>
      <c r="J1028" s="644" t="s">
        <v>0</v>
      </c>
      <c r="K1028" s="645"/>
      <c r="L1028" s="815" t="s">
        <v>1</v>
      </c>
      <c r="M1028" s="816"/>
      <c r="N1028" s="917" t="s">
        <v>1</v>
      </c>
      <c r="O1028" s="900"/>
      <c r="Q1028" s="923" t="s">
        <v>1939</v>
      </c>
      <c r="R1028" s="644" t="s">
        <v>0</v>
      </c>
      <c r="S1028" s="645"/>
      <c r="T1028" s="816" t="s">
        <v>1</v>
      </c>
      <c r="U1028" s="987"/>
      <c r="V1028" s="816" t="s">
        <v>1</v>
      </c>
      <c r="W1028" s="826"/>
      <c r="Y1028" s="1515" t="s">
        <v>266</v>
      </c>
      <c r="Z1028" s="1518" t="s">
        <v>0</v>
      </c>
      <c r="AA1028" s="1519"/>
      <c r="AB1028" s="1518" t="s">
        <v>108</v>
      </c>
      <c r="AC1028" s="1538"/>
      <c r="AD1028" s="1536" t="s">
        <v>108</v>
      </c>
      <c r="AE1028" s="1537"/>
      <c r="AG1028" s="915"/>
      <c r="AH1028" s="802"/>
      <c r="AI1028" s="948"/>
      <c r="AJ1028" s="802"/>
      <c r="AK1028" s="1013"/>
      <c r="AL1028" s="802"/>
      <c r="AM1028" s="1013"/>
    </row>
    <row r="1029" spans="1:39" ht="20.25" customHeight="1" x14ac:dyDescent="0.25">
      <c r="A1029" s="859"/>
      <c r="B1029" s="1496" t="s">
        <v>159</v>
      </c>
      <c r="C1029" s="1497"/>
      <c r="D1029" s="770">
        <v>215000</v>
      </c>
      <c r="E1029" s="771"/>
      <c r="F1029" s="744">
        <f>D1029*(1-'SZORZÓ+FELTÉTELEK'!$A$1)</f>
        <v>215000</v>
      </c>
      <c r="G1029" s="745"/>
      <c r="I1029" s="859"/>
      <c r="J1029" s="1496" t="s">
        <v>1061</v>
      </c>
      <c r="K1029" s="1497"/>
      <c r="L1029" s="770">
        <v>215000</v>
      </c>
      <c r="M1029" s="771"/>
      <c r="N1029" s="744">
        <f>L1029*(1-'SZORZÓ+FELTÉTELEK'!$A$1)</f>
        <v>215000</v>
      </c>
      <c r="O1029" s="745"/>
      <c r="Q1029" s="924"/>
      <c r="R1029" s="529" t="s">
        <v>1940</v>
      </c>
      <c r="S1029" s="530"/>
      <c r="T1029" s="646">
        <v>267000</v>
      </c>
      <c r="U1029" s="646"/>
      <c r="V1029" s="630">
        <f>T1029*(1-'SZORZÓ+FELTÉTELEK'!$A$1)</f>
        <v>267000</v>
      </c>
      <c r="W1029" s="647"/>
      <c r="Y1029" s="1516"/>
      <c r="Z1029" s="1196" t="s">
        <v>2054</v>
      </c>
      <c r="AA1029" s="1197"/>
      <c r="AB1029" s="1198">
        <v>38900</v>
      </c>
      <c r="AC1029" s="1198"/>
      <c r="AD1029" s="1539">
        <f>AB1029*(1-'SZORZÓ+FELTÉTELEK'!$A$1)</f>
        <v>38900</v>
      </c>
      <c r="AE1029" s="1540"/>
      <c r="AG1029" s="915"/>
      <c r="AH1029" s="802"/>
      <c r="AI1029" s="802"/>
      <c r="AJ1029" s="791"/>
      <c r="AK1029" s="791"/>
      <c r="AL1029" s="791"/>
      <c r="AM1029" s="791"/>
    </row>
    <row r="1030" spans="1:39" ht="20.25" customHeight="1" x14ac:dyDescent="0.25">
      <c r="A1030" s="859"/>
      <c r="B1030" s="1496" t="s">
        <v>88</v>
      </c>
      <c r="C1030" s="1497"/>
      <c r="D1030" s="770">
        <v>236000</v>
      </c>
      <c r="E1030" s="771"/>
      <c r="F1030" s="744">
        <f>D1030*(1-'SZORZÓ+FELTÉTELEK'!$A$1)</f>
        <v>236000</v>
      </c>
      <c r="G1030" s="745"/>
      <c r="I1030" s="859"/>
      <c r="J1030" s="882" t="s">
        <v>1063</v>
      </c>
      <c r="K1030" s="883"/>
      <c r="L1030" s="883"/>
      <c r="M1030" s="883"/>
      <c r="N1030" s="883"/>
      <c r="O1030" s="884"/>
      <c r="Q1030" s="924"/>
      <c r="R1030" s="799"/>
      <c r="S1030" s="781"/>
      <c r="T1030" s="781"/>
      <c r="U1030" s="781"/>
      <c r="V1030" s="781"/>
      <c r="W1030" s="800"/>
      <c r="Y1030" s="1516"/>
      <c r="Z1030" s="1095" t="s">
        <v>1910</v>
      </c>
      <c r="AA1030" s="1528"/>
      <c r="AB1030" s="1528"/>
      <c r="AC1030" s="1528"/>
      <c r="AD1030" s="1528"/>
      <c r="AE1030" s="1529"/>
      <c r="AG1030" s="915"/>
      <c r="AH1030" s="712"/>
      <c r="AI1030" s="712"/>
      <c r="AJ1030" s="712"/>
      <c r="AK1030" s="712"/>
      <c r="AL1030" s="712"/>
      <c r="AM1030" s="712"/>
    </row>
    <row r="1031" spans="1:39" ht="20.25" customHeight="1" x14ac:dyDescent="0.25">
      <c r="A1031" s="859"/>
      <c r="B1031" s="1496" t="s">
        <v>990</v>
      </c>
      <c r="C1031" s="1497"/>
      <c r="D1031" s="770">
        <v>275000</v>
      </c>
      <c r="E1031" s="771"/>
      <c r="F1031" s="744">
        <f>D1031*(1-'SZORZÓ+FELTÉTELEK'!$A$1)</f>
        <v>275000</v>
      </c>
      <c r="G1031" s="745"/>
      <c r="I1031" s="859"/>
      <c r="J1031" s="885"/>
      <c r="K1031" s="886"/>
      <c r="L1031" s="886"/>
      <c r="M1031" s="886"/>
      <c r="N1031" s="886"/>
      <c r="O1031" s="887"/>
      <c r="Q1031" s="924"/>
      <c r="R1031" s="801"/>
      <c r="S1031" s="802"/>
      <c r="T1031" s="802"/>
      <c r="U1031" s="802"/>
      <c r="V1031" s="802"/>
      <c r="W1031" s="803"/>
      <c r="Y1031" s="1516"/>
      <c r="Z1031" s="1530"/>
      <c r="AA1031" s="1531"/>
      <c r="AB1031" s="1531"/>
      <c r="AC1031" s="1531"/>
      <c r="AD1031" s="1531"/>
      <c r="AE1031" s="1532"/>
      <c r="AG1031" s="915"/>
      <c r="AH1031" s="712"/>
      <c r="AI1031" s="712"/>
      <c r="AJ1031" s="712"/>
      <c r="AK1031" s="712"/>
      <c r="AL1031" s="712"/>
      <c r="AM1031" s="712"/>
    </row>
    <row r="1032" spans="1:39" ht="20.25" customHeight="1" x14ac:dyDescent="0.25">
      <c r="A1032" s="859"/>
      <c r="B1032" s="714" t="s">
        <v>998</v>
      </c>
      <c r="C1032" s="715"/>
      <c r="D1032" s="715"/>
      <c r="E1032" s="715"/>
      <c r="F1032" s="715"/>
      <c r="G1032" s="905"/>
      <c r="I1032" s="859"/>
      <c r="J1032" s="888"/>
      <c r="K1032" s="889"/>
      <c r="L1032" s="889"/>
      <c r="M1032" s="889"/>
      <c r="N1032" s="889"/>
      <c r="O1032" s="890"/>
      <c r="Q1032" s="924"/>
      <c r="R1032" s="735"/>
      <c r="S1032" s="736"/>
      <c r="T1032" s="736"/>
      <c r="U1032" s="736"/>
      <c r="V1032" s="736"/>
      <c r="W1032" s="737"/>
      <c r="Y1032" s="1516"/>
      <c r="Z1032" s="1533"/>
      <c r="AA1032" s="1534"/>
      <c r="AB1032" s="1534"/>
      <c r="AC1032" s="1534"/>
      <c r="AD1032" s="1534"/>
      <c r="AE1032" s="1535"/>
      <c r="AG1032" s="915"/>
      <c r="AH1032" s="712"/>
      <c r="AI1032" s="712"/>
      <c r="AJ1032" s="712"/>
      <c r="AK1032" s="712"/>
      <c r="AL1032" s="712"/>
      <c r="AM1032" s="712"/>
    </row>
    <row r="1033" spans="1:39" ht="12.75" customHeight="1" x14ac:dyDescent="0.25">
      <c r="A1033" s="859"/>
      <c r="B1033" s="88" t="s">
        <v>2</v>
      </c>
      <c r="C1033" s="89" t="s">
        <v>988</v>
      </c>
      <c r="D1033" s="654"/>
      <c r="E1033" s="655"/>
      <c r="F1033" s="88" t="s">
        <v>3</v>
      </c>
      <c r="G1033" s="73" t="s">
        <v>100</v>
      </c>
      <c r="I1033" s="859"/>
      <c r="J1033" s="88" t="s">
        <v>2</v>
      </c>
      <c r="K1033" s="89" t="s">
        <v>1965</v>
      </c>
      <c r="L1033" s="654"/>
      <c r="M1033" s="655"/>
      <c r="N1033" s="88" t="s">
        <v>3</v>
      </c>
      <c r="O1033" s="73" t="s">
        <v>100</v>
      </c>
      <c r="Q1033" s="924"/>
      <c r="R1033" s="88" t="s">
        <v>2</v>
      </c>
      <c r="S1033" s="256" t="s">
        <v>1941</v>
      </c>
      <c r="T1033" s="1285"/>
      <c r="U1033" s="1286"/>
      <c r="V1033" s="87" t="s">
        <v>3</v>
      </c>
      <c r="W1033" s="259" t="s">
        <v>4</v>
      </c>
      <c r="Y1033" s="1516"/>
      <c r="Z1033" s="462" t="s">
        <v>267</v>
      </c>
      <c r="AA1033" s="463" t="s">
        <v>268</v>
      </c>
      <c r="AB1033" s="1544"/>
      <c r="AC1033" s="1545"/>
      <c r="AD1033" s="462" t="s">
        <v>3</v>
      </c>
      <c r="AE1033" s="507" t="s">
        <v>100</v>
      </c>
      <c r="AG1033" s="915"/>
      <c r="AH1033" s="194"/>
      <c r="AI1033" s="193"/>
      <c r="AJ1033" s="940"/>
      <c r="AK1033" s="940"/>
      <c r="AL1033" s="194"/>
      <c r="AM1033" s="193"/>
    </row>
    <row r="1034" spans="1:39" ht="12.75" customHeight="1" x14ac:dyDescent="0.25">
      <c r="A1034" s="859"/>
      <c r="B1034" s="88" t="s">
        <v>5</v>
      </c>
      <c r="C1034" s="89" t="s">
        <v>90</v>
      </c>
      <c r="D1034" s="656"/>
      <c r="E1034" s="657"/>
      <c r="F1034" s="88" t="s">
        <v>6</v>
      </c>
      <c r="G1034" s="71" t="s">
        <v>22</v>
      </c>
      <c r="I1034" s="859"/>
      <c r="J1034" s="88" t="s">
        <v>5</v>
      </c>
      <c r="K1034" s="89" t="s">
        <v>1964</v>
      </c>
      <c r="L1034" s="656"/>
      <c r="M1034" s="657"/>
      <c r="N1034" s="88" t="s">
        <v>6</v>
      </c>
      <c r="O1034" s="71" t="s">
        <v>22</v>
      </c>
      <c r="Q1034" s="924"/>
      <c r="R1034" s="88" t="s">
        <v>5</v>
      </c>
      <c r="S1034" s="256" t="s">
        <v>1942</v>
      </c>
      <c r="T1034" s="1287"/>
      <c r="U1034" s="1288"/>
      <c r="V1034" s="87" t="s">
        <v>6</v>
      </c>
      <c r="W1034" s="25" t="s">
        <v>1943</v>
      </c>
      <c r="Y1034" s="1516"/>
      <c r="Z1034" s="462" t="s">
        <v>5</v>
      </c>
      <c r="AA1034" s="463" t="s">
        <v>269</v>
      </c>
      <c r="AB1034" s="1546"/>
      <c r="AC1034" s="1547"/>
      <c r="AD1034" s="462" t="s">
        <v>6</v>
      </c>
      <c r="AE1034" s="508" t="s">
        <v>270</v>
      </c>
      <c r="AG1034" s="915"/>
      <c r="AH1034" s="194"/>
      <c r="AI1034" s="193"/>
      <c r="AJ1034" s="940"/>
      <c r="AK1034" s="940"/>
      <c r="AL1034" s="194"/>
      <c r="AM1034" s="177"/>
    </row>
    <row r="1035" spans="1:39" ht="12.75" customHeight="1" x14ac:dyDescent="0.25">
      <c r="A1035" s="859"/>
      <c r="B1035" s="88" t="s">
        <v>7</v>
      </c>
      <c r="C1035" s="89" t="s">
        <v>397</v>
      </c>
      <c r="D1035" s="656"/>
      <c r="E1035" s="657"/>
      <c r="F1035" s="90" t="s">
        <v>8</v>
      </c>
      <c r="G1035" s="72" t="s">
        <v>14</v>
      </c>
      <c r="I1035" s="859"/>
      <c r="J1035" s="88" t="s">
        <v>7</v>
      </c>
      <c r="K1035" s="89" t="s">
        <v>397</v>
      </c>
      <c r="L1035" s="656"/>
      <c r="M1035" s="657"/>
      <c r="N1035" s="90" t="s">
        <v>8</v>
      </c>
      <c r="O1035" s="72" t="s">
        <v>14</v>
      </c>
      <c r="Q1035" s="924"/>
      <c r="R1035" s="88" t="s">
        <v>7</v>
      </c>
      <c r="S1035" s="256" t="s">
        <v>13</v>
      </c>
      <c r="T1035" s="1287"/>
      <c r="U1035" s="1288"/>
      <c r="V1035" s="7" t="s">
        <v>8</v>
      </c>
      <c r="W1035" s="260" t="s">
        <v>1398</v>
      </c>
      <c r="Y1035" s="1516"/>
      <c r="Z1035" s="462" t="s">
        <v>7</v>
      </c>
      <c r="AA1035" s="463" t="s">
        <v>27</v>
      </c>
      <c r="AB1035" s="1546"/>
      <c r="AC1035" s="1547"/>
      <c r="AD1035" s="466" t="s">
        <v>8</v>
      </c>
      <c r="AE1035" s="508" t="s">
        <v>14</v>
      </c>
      <c r="AG1035" s="915"/>
      <c r="AH1035" s="194"/>
      <c r="AI1035" s="193"/>
      <c r="AJ1035" s="940"/>
      <c r="AK1035" s="940"/>
      <c r="AL1035" s="178"/>
      <c r="AM1035" s="177"/>
    </row>
    <row r="1036" spans="1:39" ht="12.75" customHeight="1" x14ac:dyDescent="0.25">
      <c r="A1036" s="859"/>
      <c r="B1036" s="88" t="s">
        <v>9</v>
      </c>
      <c r="C1036" s="89" t="s">
        <v>149</v>
      </c>
      <c r="D1036" s="656"/>
      <c r="E1036" s="657"/>
      <c r="F1036" s="90" t="s">
        <v>10</v>
      </c>
      <c r="G1036" s="72" t="s">
        <v>20</v>
      </c>
      <c r="I1036" s="859"/>
      <c r="J1036" s="88" t="s">
        <v>9</v>
      </c>
      <c r="K1036" s="89" t="s">
        <v>149</v>
      </c>
      <c r="L1036" s="656"/>
      <c r="M1036" s="657"/>
      <c r="N1036" s="90" t="s">
        <v>10</v>
      </c>
      <c r="O1036" s="72" t="s">
        <v>20</v>
      </c>
      <c r="Q1036" s="924"/>
      <c r="R1036" s="88" t="s">
        <v>9</v>
      </c>
      <c r="S1036" s="256" t="s">
        <v>1944</v>
      </c>
      <c r="T1036" s="1287"/>
      <c r="U1036" s="1288"/>
      <c r="V1036" s="7" t="s">
        <v>10</v>
      </c>
      <c r="W1036" s="20" t="s">
        <v>32</v>
      </c>
      <c r="Y1036" s="1516"/>
      <c r="Z1036" s="462" t="s">
        <v>9</v>
      </c>
      <c r="AA1036" s="463" t="s">
        <v>50</v>
      </c>
      <c r="AB1036" s="1546"/>
      <c r="AC1036" s="1547"/>
      <c r="AD1036" s="466" t="s">
        <v>10</v>
      </c>
      <c r="AE1036" s="509" t="s">
        <v>32</v>
      </c>
      <c r="AG1036" s="915"/>
      <c r="AH1036" s="194"/>
      <c r="AI1036" s="193"/>
      <c r="AJ1036" s="940"/>
      <c r="AK1036" s="940"/>
      <c r="AL1036" s="178"/>
      <c r="AM1036" s="179"/>
    </row>
    <row r="1037" spans="1:39" ht="12.75" customHeight="1" x14ac:dyDescent="0.25">
      <c r="A1037" s="859"/>
      <c r="B1037" s="88" t="s">
        <v>11</v>
      </c>
      <c r="C1037" s="89" t="s">
        <v>55</v>
      </c>
      <c r="D1037" s="658"/>
      <c r="E1037" s="659"/>
      <c r="F1037" s="836"/>
      <c r="G1037" s="837"/>
      <c r="I1037" s="859"/>
      <c r="J1037" s="88" t="s">
        <v>11</v>
      </c>
      <c r="K1037" s="89" t="s">
        <v>55</v>
      </c>
      <c r="L1037" s="658"/>
      <c r="M1037" s="659"/>
      <c r="N1037" s="836"/>
      <c r="O1037" s="837"/>
      <c r="Q1037" s="924"/>
      <c r="R1037" s="88" t="s">
        <v>11</v>
      </c>
      <c r="S1037" s="256" t="s">
        <v>1945</v>
      </c>
      <c r="T1037" s="1289"/>
      <c r="U1037" s="1290"/>
      <c r="V1037" s="1303"/>
      <c r="W1037" s="1304"/>
      <c r="Y1037" s="1516"/>
      <c r="Z1037" s="462" t="s">
        <v>11</v>
      </c>
      <c r="AA1037" s="463" t="s">
        <v>271</v>
      </c>
      <c r="AB1037" s="1548"/>
      <c r="AC1037" s="1549"/>
      <c r="AD1037" s="1625"/>
      <c r="AE1037" s="1626"/>
      <c r="AG1037" s="915"/>
      <c r="AH1037" s="194"/>
      <c r="AI1037" s="193"/>
      <c r="AJ1037" s="940"/>
      <c r="AK1037" s="940"/>
      <c r="AL1037" s="947"/>
      <c r="AM1037" s="947"/>
    </row>
    <row r="1038" spans="1:39" ht="134.25" customHeight="1" x14ac:dyDescent="0.25">
      <c r="A1038" s="859"/>
      <c r="B1038" s="730" t="s">
        <v>959</v>
      </c>
      <c r="C1038" s="681"/>
      <c r="D1038" s="681"/>
      <c r="E1038" s="681"/>
      <c r="F1038" s="681"/>
      <c r="G1038" s="682"/>
      <c r="I1038" s="859"/>
      <c r="J1038" s="730" t="s">
        <v>959</v>
      </c>
      <c r="K1038" s="681"/>
      <c r="L1038" s="681"/>
      <c r="M1038" s="681"/>
      <c r="N1038" s="681"/>
      <c r="O1038" s="682"/>
      <c r="Q1038" s="924"/>
      <c r="R1038" s="864" t="s">
        <v>1946</v>
      </c>
      <c r="S1038" s="681"/>
      <c r="T1038" s="681"/>
      <c r="U1038" s="681"/>
      <c r="V1038" s="681"/>
      <c r="W1038" s="1316"/>
      <c r="Y1038" s="1516"/>
      <c r="Z1038" s="1083" t="s">
        <v>698</v>
      </c>
      <c r="AA1038" s="1084"/>
      <c r="AB1038" s="1084"/>
      <c r="AC1038" s="1084"/>
      <c r="AD1038" s="1084"/>
      <c r="AE1038" s="1554"/>
      <c r="AG1038" s="915"/>
      <c r="AH1038" s="895"/>
      <c r="AI1038" s="895"/>
      <c r="AJ1038" s="895"/>
      <c r="AK1038" s="895"/>
      <c r="AL1038" s="895"/>
      <c r="AM1038" s="895"/>
    </row>
    <row r="1039" spans="1:39" ht="23.25" customHeight="1" thickBot="1" x14ac:dyDescent="0.3">
      <c r="A1039" s="860"/>
      <c r="B1039" s="827"/>
      <c r="C1039" s="684"/>
      <c r="D1039" s="684"/>
      <c r="E1039" s="684"/>
      <c r="F1039" s="684"/>
      <c r="G1039" s="685"/>
      <c r="I1039" s="860"/>
      <c r="J1039" s="827"/>
      <c r="K1039" s="684"/>
      <c r="L1039" s="684"/>
      <c r="M1039" s="684"/>
      <c r="N1039" s="684"/>
      <c r="O1039" s="685"/>
      <c r="Q1039" s="925"/>
      <c r="R1039" s="827"/>
      <c r="S1039" s="684"/>
      <c r="T1039" s="684"/>
      <c r="U1039" s="684"/>
      <c r="V1039" s="684"/>
      <c r="W1039" s="1317"/>
      <c r="Y1039" s="1517"/>
      <c r="Z1039" s="1555"/>
      <c r="AA1039" s="1556"/>
      <c r="AB1039" s="1556"/>
      <c r="AC1039" s="1556"/>
      <c r="AD1039" s="1556"/>
      <c r="AE1039" s="1557"/>
      <c r="AG1039" s="915"/>
      <c r="AH1039" s="895"/>
      <c r="AI1039" s="895"/>
      <c r="AJ1039" s="895"/>
      <c r="AK1039" s="895"/>
      <c r="AL1039" s="895"/>
      <c r="AM1039" s="895"/>
    </row>
    <row r="1040" spans="1:39" ht="23.25" customHeight="1" thickBot="1" x14ac:dyDescent="0.3">
      <c r="A1040" s="8"/>
      <c r="B1040" s="29"/>
      <c r="C1040" s="29"/>
      <c r="D1040" s="29"/>
      <c r="E1040" s="29"/>
      <c r="F1040" s="29"/>
      <c r="G1040" s="29"/>
      <c r="I1040" s="8"/>
      <c r="J1040" s="29"/>
      <c r="K1040" s="29"/>
      <c r="L1040" s="29"/>
      <c r="M1040" s="29"/>
      <c r="N1040" s="29"/>
      <c r="O1040" s="29"/>
      <c r="Q1040" s="8"/>
      <c r="R1040" s="445"/>
      <c r="S1040" s="445"/>
      <c r="T1040" s="445"/>
      <c r="U1040" s="445"/>
      <c r="V1040" s="445"/>
      <c r="W1040" s="445"/>
      <c r="Y1040" s="446"/>
      <c r="Z1040" s="445"/>
      <c r="AA1040" s="445"/>
      <c r="AB1040" s="445"/>
      <c r="AC1040" s="445"/>
      <c r="AD1040" s="445"/>
      <c r="AE1040" s="445"/>
      <c r="AG1040" s="8"/>
      <c r="AH1040" s="29"/>
      <c r="AI1040" s="29"/>
      <c r="AJ1040" s="29"/>
      <c r="AK1040" s="29"/>
      <c r="AL1040" s="29"/>
      <c r="AM1040" s="29"/>
    </row>
    <row r="1041" spans="1:39" ht="23.25" customHeight="1" thickTop="1" x14ac:dyDescent="0.25">
      <c r="A1041" s="942" t="s">
        <v>1876</v>
      </c>
      <c r="B1041" s="1598" t="s">
        <v>41</v>
      </c>
      <c r="C1041" s="1627"/>
      <c r="D1041" s="1640" t="s">
        <v>108</v>
      </c>
      <c r="E1041" s="1641"/>
      <c r="F1041" s="1641" t="s">
        <v>108</v>
      </c>
      <c r="G1041" s="1642"/>
      <c r="I1041" s="1170" t="s">
        <v>1603</v>
      </c>
      <c r="J1041" s="1149" t="s">
        <v>41</v>
      </c>
      <c r="K1041" s="1169"/>
      <c r="L1041" s="1646" t="s">
        <v>108</v>
      </c>
      <c r="M1041" s="1151"/>
      <c r="N1041" s="1151" t="s">
        <v>108</v>
      </c>
      <c r="O1041" s="1152"/>
      <c r="Q1041" s="8"/>
      <c r="R1041" s="445"/>
      <c r="S1041" s="445"/>
      <c r="T1041" s="445"/>
      <c r="U1041" s="445"/>
      <c r="V1041" s="445"/>
      <c r="W1041" s="445"/>
      <c r="Y1041" s="446"/>
      <c r="Z1041" s="445"/>
      <c r="AA1041" s="445"/>
      <c r="AB1041" s="445"/>
      <c r="AC1041" s="445"/>
      <c r="AD1041" s="445"/>
      <c r="AE1041" s="445"/>
      <c r="AG1041" s="8"/>
      <c r="AH1041" s="29"/>
      <c r="AI1041" s="29"/>
      <c r="AJ1041" s="29"/>
      <c r="AK1041" s="29"/>
      <c r="AL1041" s="29"/>
      <c r="AM1041" s="29"/>
    </row>
    <row r="1042" spans="1:39" ht="23.25" customHeight="1" x14ac:dyDescent="0.25">
      <c r="A1042" s="943"/>
      <c r="B1042" s="638" t="s">
        <v>1877</v>
      </c>
      <c r="C1042" s="1623"/>
      <c r="D1042" s="1217">
        <v>41900</v>
      </c>
      <c r="E1042" s="1218"/>
      <c r="F1042" s="1218">
        <f>D1042*(1-'SZORZÓ+FELTÉTELEK'!$A$1)</f>
        <v>41900</v>
      </c>
      <c r="G1042" s="1644"/>
      <c r="I1042" s="1171"/>
      <c r="J1042" s="1550" t="s">
        <v>174</v>
      </c>
      <c r="K1042" s="1551"/>
      <c r="L1042" s="1613">
        <v>86000</v>
      </c>
      <c r="M1042" s="1614"/>
      <c r="N1042" s="1614">
        <f>L1042*(1-'SZORZÓ+FELTÉTELEK'!$A$1)</f>
        <v>86000</v>
      </c>
      <c r="O1042" s="1615"/>
      <c r="Q1042" s="8"/>
      <c r="R1042" s="445"/>
      <c r="S1042" s="445"/>
      <c r="T1042" s="445"/>
      <c r="U1042" s="445"/>
      <c r="V1042" s="445"/>
      <c r="W1042" s="445"/>
      <c r="Y1042" s="446"/>
      <c r="Z1042" s="445"/>
      <c r="AA1042" s="445"/>
      <c r="AB1042" s="445"/>
      <c r="AC1042" s="445"/>
      <c r="AD1042" s="445"/>
      <c r="AE1042" s="445"/>
      <c r="AG1042" s="8"/>
      <c r="AH1042" s="29"/>
      <c r="AI1042" s="29"/>
      <c r="AJ1042" s="29"/>
      <c r="AK1042" s="29"/>
      <c r="AL1042" s="29"/>
      <c r="AM1042" s="29"/>
    </row>
    <row r="1043" spans="1:39" ht="23.25" customHeight="1" x14ac:dyDescent="0.25">
      <c r="A1043" s="1552"/>
      <c r="B1043" s="638"/>
      <c r="C1043" s="639"/>
      <c r="D1043" s="639"/>
      <c r="E1043" s="639"/>
      <c r="F1043" s="639"/>
      <c r="G1043" s="640"/>
      <c r="I1043" s="1645"/>
      <c r="J1043" s="1550" t="s">
        <v>1604</v>
      </c>
      <c r="K1043" s="1551"/>
      <c r="L1043" s="1613">
        <v>20000</v>
      </c>
      <c r="M1043" s="1614"/>
      <c r="N1043" s="1614">
        <f>L1043*(1-'SZORZÓ+FELTÉTELEK'!$A$1)</f>
        <v>20000</v>
      </c>
      <c r="O1043" s="1615"/>
      <c r="Q1043" s="8"/>
      <c r="R1043" s="445"/>
      <c r="S1043" s="445"/>
      <c r="T1043" s="445"/>
      <c r="U1043" s="445"/>
      <c r="V1043" s="445"/>
      <c r="W1043" s="445"/>
      <c r="Y1043" s="446"/>
      <c r="Z1043" s="445"/>
      <c r="AA1043" s="445"/>
      <c r="AB1043" s="445"/>
      <c r="AC1043" s="445"/>
      <c r="AD1043" s="445"/>
      <c r="AE1043" s="445"/>
      <c r="AG1043" s="8"/>
      <c r="AH1043" s="29"/>
      <c r="AI1043" s="29"/>
      <c r="AJ1043" s="29"/>
      <c r="AK1043" s="29"/>
      <c r="AL1043" s="29"/>
      <c r="AM1043" s="29"/>
    </row>
    <row r="1044" spans="1:39" ht="23.25" customHeight="1" x14ac:dyDescent="0.25">
      <c r="A1044" s="943"/>
      <c r="B1044" s="804"/>
      <c r="C1044" s="805"/>
      <c r="D1044" s="805"/>
      <c r="E1044" s="805"/>
      <c r="F1044" s="805"/>
      <c r="G1044" s="806"/>
      <c r="I1044" s="1171"/>
      <c r="J1044" s="1647" t="s">
        <v>1910</v>
      </c>
      <c r="K1044" s="1648"/>
      <c r="L1044" s="1648"/>
      <c r="M1044" s="1648"/>
      <c r="N1044" s="1648"/>
      <c r="O1044" s="1649"/>
      <c r="Q1044" s="8"/>
      <c r="R1044" s="445"/>
      <c r="S1044" s="445"/>
      <c r="T1044" s="445"/>
      <c r="U1044" s="445"/>
      <c r="V1044" s="445"/>
      <c r="W1044" s="445"/>
      <c r="Y1044" s="446"/>
      <c r="Z1044" s="445"/>
      <c r="AA1044" s="445"/>
      <c r="AB1044" s="445"/>
      <c r="AC1044" s="445"/>
      <c r="AD1044" s="445"/>
      <c r="AE1044" s="445"/>
      <c r="AG1044" s="8"/>
      <c r="AH1044" s="29"/>
      <c r="AI1044" s="29"/>
      <c r="AJ1044" s="29"/>
      <c r="AK1044" s="29"/>
      <c r="AL1044" s="29"/>
      <c r="AM1044" s="29"/>
    </row>
    <row r="1045" spans="1:39" ht="23.25" customHeight="1" x14ac:dyDescent="0.25">
      <c r="A1045" s="943"/>
      <c r="B1045" s="641"/>
      <c r="C1045" s="642"/>
      <c r="D1045" s="642"/>
      <c r="E1045" s="642"/>
      <c r="F1045" s="642"/>
      <c r="G1045" s="643"/>
      <c r="I1045" s="1171"/>
      <c r="J1045" s="1650"/>
      <c r="K1045" s="1651"/>
      <c r="L1045" s="1651"/>
      <c r="M1045" s="1651"/>
      <c r="N1045" s="1651"/>
      <c r="O1045" s="1652"/>
      <c r="Q1045" s="8"/>
      <c r="R1045" s="445"/>
      <c r="S1045" s="445"/>
      <c r="T1045" s="445"/>
      <c r="U1045" s="445"/>
      <c r="V1045" s="445"/>
      <c r="W1045" s="445"/>
      <c r="Y1045" s="446"/>
      <c r="Z1045" s="445"/>
      <c r="AA1045" s="445"/>
      <c r="AB1045" s="445"/>
      <c r="AC1045" s="445"/>
      <c r="AD1045" s="445"/>
      <c r="AE1045" s="445"/>
      <c r="AG1045" s="8"/>
      <c r="AH1045" s="29"/>
      <c r="AI1045" s="29"/>
      <c r="AJ1045" s="29"/>
      <c r="AK1045" s="29"/>
      <c r="AL1045" s="29"/>
      <c r="AM1045" s="29"/>
    </row>
    <row r="1046" spans="1:39" ht="18.75" x14ac:dyDescent="0.25">
      <c r="A1046" s="943"/>
      <c r="B1046" s="88" t="s">
        <v>267</v>
      </c>
      <c r="C1046" s="89" t="s">
        <v>1889</v>
      </c>
      <c r="D1046" s="1581"/>
      <c r="E1046" s="1582"/>
      <c r="F1046" s="138" t="s">
        <v>3</v>
      </c>
      <c r="G1046" s="139" t="s">
        <v>100</v>
      </c>
      <c r="I1046" s="1171"/>
      <c r="J1046" s="462" t="s">
        <v>2</v>
      </c>
      <c r="K1046" s="463" t="s">
        <v>1605</v>
      </c>
      <c r="L1046" s="1101"/>
      <c r="M1046" s="1102"/>
      <c r="N1046" s="468" t="s">
        <v>3</v>
      </c>
      <c r="O1046" s="464" t="s">
        <v>4</v>
      </c>
      <c r="Q1046" s="8"/>
      <c r="R1046" s="445"/>
      <c r="S1046" s="445"/>
      <c r="T1046" s="445"/>
      <c r="U1046" s="445"/>
      <c r="V1046" s="445"/>
      <c r="W1046" s="445"/>
      <c r="Y1046" s="446"/>
      <c r="Z1046" s="445"/>
      <c r="AA1046" s="445"/>
      <c r="AB1046" s="445"/>
      <c r="AC1046" s="445"/>
      <c r="AD1046" s="445"/>
      <c r="AE1046" s="445"/>
      <c r="AG1046" s="8"/>
      <c r="AH1046" s="29"/>
      <c r="AI1046" s="29"/>
      <c r="AJ1046" s="29"/>
      <c r="AK1046" s="29"/>
      <c r="AL1046" s="29"/>
      <c r="AM1046" s="29"/>
    </row>
    <row r="1047" spans="1:39" ht="18.75" x14ac:dyDescent="0.25">
      <c r="A1047" s="943"/>
      <c r="B1047" s="26" t="s">
        <v>5</v>
      </c>
      <c r="C1047" s="89" t="s">
        <v>231</v>
      </c>
      <c r="D1047" s="1583"/>
      <c r="E1047" s="1584"/>
      <c r="F1047" s="138" t="s">
        <v>6</v>
      </c>
      <c r="G1047" s="137" t="s">
        <v>232</v>
      </c>
      <c r="I1047" s="1171"/>
      <c r="J1047" s="462" t="s">
        <v>5</v>
      </c>
      <c r="K1047" s="463" t="s">
        <v>1605</v>
      </c>
      <c r="L1047" s="1103"/>
      <c r="M1047" s="1104"/>
      <c r="N1047" s="468" t="s">
        <v>6</v>
      </c>
      <c r="O1047" s="465" t="s">
        <v>1026</v>
      </c>
      <c r="Q1047" s="8"/>
      <c r="R1047" s="445"/>
      <c r="S1047" s="445"/>
      <c r="T1047" s="445"/>
      <c r="U1047" s="445"/>
      <c r="V1047" s="445"/>
      <c r="W1047" s="445"/>
      <c r="Y1047" s="446"/>
      <c r="Z1047" s="445"/>
      <c r="AA1047" s="445"/>
      <c r="AB1047" s="445"/>
      <c r="AC1047" s="445"/>
      <c r="AD1047" s="445"/>
      <c r="AE1047" s="445"/>
      <c r="AG1047" s="8"/>
      <c r="AH1047" s="29"/>
      <c r="AI1047" s="29"/>
      <c r="AJ1047" s="29"/>
      <c r="AK1047" s="29"/>
      <c r="AL1047" s="29"/>
      <c r="AM1047" s="29"/>
    </row>
    <row r="1048" spans="1:39" ht="18.75" x14ac:dyDescent="0.25">
      <c r="A1048" s="943"/>
      <c r="B1048" s="26" t="s">
        <v>7</v>
      </c>
      <c r="C1048" s="89" t="s">
        <v>273</v>
      </c>
      <c r="D1048" s="1583"/>
      <c r="E1048" s="1584"/>
      <c r="F1048" s="18" t="s">
        <v>8</v>
      </c>
      <c r="G1048" s="115" t="s">
        <v>14</v>
      </c>
      <c r="I1048" s="1171"/>
      <c r="J1048" s="462" t="s">
        <v>7</v>
      </c>
      <c r="K1048" s="463" t="s">
        <v>149</v>
      </c>
      <c r="L1048" s="1103"/>
      <c r="M1048" s="1104"/>
      <c r="N1048" s="470" t="s">
        <v>8</v>
      </c>
      <c r="O1048" s="467" t="s">
        <v>14</v>
      </c>
      <c r="Q1048" s="8"/>
      <c r="R1048" s="445"/>
      <c r="S1048" s="445"/>
      <c r="T1048" s="445"/>
      <c r="U1048" s="445"/>
      <c r="V1048" s="445"/>
      <c r="W1048" s="445"/>
      <c r="Y1048" s="446"/>
      <c r="Z1048" s="445"/>
      <c r="AA1048" s="445"/>
      <c r="AB1048" s="445"/>
      <c r="AC1048" s="445"/>
      <c r="AD1048" s="445"/>
      <c r="AE1048" s="445"/>
      <c r="AG1048" s="8"/>
      <c r="AH1048" s="29"/>
      <c r="AI1048" s="29"/>
      <c r="AJ1048" s="29"/>
      <c r="AK1048" s="29"/>
      <c r="AL1048" s="29"/>
      <c r="AM1048" s="29"/>
    </row>
    <row r="1049" spans="1:39" ht="18.75" x14ac:dyDescent="0.25">
      <c r="A1049" s="943"/>
      <c r="B1049" s="26" t="s">
        <v>9</v>
      </c>
      <c r="C1049" s="89" t="s">
        <v>242</v>
      </c>
      <c r="D1049" s="1583"/>
      <c r="E1049" s="1584"/>
      <c r="F1049" s="127" t="s">
        <v>10</v>
      </c>
      <c r="G1049" s="108" t="s">
        <v>32</v>
      </c>
      <c r="I1049" s="1171"/>
      <c r="J1049" s="462" t="s">
        <v>9</v>
      </c>
      <c r="K1049" s="463" t="s">
        <v>64</v>
      </c>
      <c r="L1049" s="1103"/>
      <c r="M1049" s="1104"/>
      <c r="N1049" s="466" t="s">
        <v>10</v>
      </c>
      <c r="O1049" s="467" t="s">
        <v>20</v>
      </c>
      <c r="Q1049" s="8"/>
      <c r="R1049" s="445"/>
      <c r="S1049" s="445"/>
      <c r="T1049" s="445"/>
      <c r="U1049" s="445"/>
      <c r="V1049" s="445"/>
      <c r="W1049" s="445"/>
      <c r="Y1049" s="446"/>
      <c r="Z1049" s="445"/>
      <c r="AA1049" s="445"/>
      <c r="AB1049" s="445"/>
      <c r="AC1049" s="445"/>
      <c r="AD1049" s="445"/>
      <c r="AE1049" s="445"/>
      <c r="AG1049" s="8"/>
      <c r="AH1049" s="29"/>
      <c r="AI1049" s="29"/>
      <c r="AJ1049" s="29"/>
      <c r="AK1049" s="29"/>
      <c r="AL1049" s="29"/>
      <c r="AM1049" s="29"/>
    </row>
    <row r="1050" spans="1:39" ht="18.75" x14ac:dyDescent="0.25">
      <c r="A1050" s="943"/>
      <c r="B1050" s="26" t="s">
        <v>11</v>
      </c>
      <c r="C1050" s="89" t="s">
        <v>252</v>
      </c>
      <c r="D1050" s="1585"/>
      <c r="E1050" s="1586"/>
      <c r="F1050" s="88"/>
      <c r="G1050" s="437"/>
      <c r="I1050" s="1171"/>
      <c r="J1050" s="462" t="s">
        <v>11</v>
      </c>
      <c r="K1050" s="463" t="s">
        <v>424</v>
      </c>
      <c r="L1050" s="1105"/>
      <c r="M1050" s="1106"/>
      <c r="N1050" s="462" t="s">
        <v>759</v>
      </c>
      <c r="O1050" s="469">
        <v>1</v>
      </c>
      <c r="Q1050" s="8"/>
      <c r="R1050" s="445"/>
      <c r="S1050" s="445"/>
      <c r="T1050" s="445"/>
      <c r="U1050" s="445"/>
      <c r="V1050" s="445"/>
      <c r="W1050" s="445"/>
      <c r="Y1050" s="446"/>
      <c r="Z1050" s="445"/>
      <c r="AA1050" s="445"/>
      <c r="AB1050" s="445"/>
      <c r="AC1050" s="445"/>
      <c r="AD1050" s="445"/>
      <c r="AE1050" s="445"/>
      <c r="AG1050" s="8"/>
      <c r="AH1050" s="29"/>
      <c r="AI1050" s="29"/>
      <c r="AJ1050" s="29"/>
      <c r="AK1050" s="29"/>
      <c r="AL1050" s="29"/>
      <c r="AM1050" s="29"/>
    </row>
    <row r="1051" spans="1:39" ht="111" customHeight="1" x14ac:dyDescent="0.25">
      <c r="A1051" s="943"/>
      <c r="B1051" s="817" t="s">
        <v>1890</v>
      </c>
      <c r="C1051" s="818"/>
      <c r="D1051" s="818"/>
      <c r="E1051" s="818"/>
      <c r="F1051" s="818"/>
      <c r="G1051" s="911"/>
      <c r="I1051" s="1171"/>
      <c r="J1051" s="1083" t="s">
        <v>1690</v>
      </c>
      <c r="K1051" s="1084"/>
      <c r="L1051" s="1084"/>
      <c r="M1051" s="1084"/>
      <c r="N1051" s="1084"/>
      <c r="O1051" s="1085"/>
      <c r="Q1051" s="8"/>
      <c r="R1051" s="445"/>
      <c r="S1051" s="445"/>
      <c r="T1051" s="445"/>
      <c r="U1051" s="445"/>
      <c r="V1051" s="445"/>
      <c r="W1051" s="445"/>
      <c r="Y1051" s="446"/>
      <c r="Z1051" s="445"/>
      <c r="AA1051" s="445"/>
      <c r="AB1051" s="445"/>
      <c r="AC1051" s="445"/>
      <c r="AD1051" s="445"/>
      <c r="AE1051" s="445"/>
      <c r="AG1051" s="8"/>
      <c r="AH1051" s="29"/>
      <c r="AI1051" s="29"/>
      <c r="AJ1051" s="29"/>
      <c r="AK1051" s="29"/>
      <c r="AL1051" s="29"/>
      <c r="AM1051" s="29"/>
    </row>
    <row r="1052" spans="1:39" ht="23.25" customHeight="1" thickBot="1" x14ac:dyDescent="0.3">
      <c r="A1052" s="1226"/>
      <c r="B1052" s="912"/>
      <c r="C1052" s="913"/>
      <c r="D1052" s="913"/>
      <c r="E1052" s="913"/>
      <c r="F1052" s="913"/>
      <c r="G1052" s="914"/>
      <c r="I1052" s="1172"/>
      <c r="J1052" s="1086"/>
      <c r="K1052" s="1087"/>
      <c r="L1052" s="1087"/>
      <c r="M1052" s="1087"/>
      <c r="N1052" s="1087"/>
      <c r="O1052" s="1088"/>
      <c r="Q1052" s="8"/>
      <c r="R1052" s="445"/>
      <c r="S1052" s="445"/>
      <c r="T1052" s="445"/>
      <c r="U1052" s="445"/>
      <c r="V1052" s="445"/>
      <c r="W1052" s="445"/>
      <c r="Y1052" s="446"/>
      <c r="Z1052" s="445"/>
      <c r="AA1052" s="445"/>
      <c r="AB1052" s="445"/>
      <c r="AC1052" s="445"/>
      <c r="AD1052" s="445"/>
      <c r="AE1052" s="445"/>
      <c r="AG1052" s="8"/>
      <c r="AH1052" s="29"/>
      <c r="AI1052" s="29"/>
      <c r="AJ1052" s="29"/>
      <c r="AK1052" s="29"/>
      <c r="AL1052" s="29"/>
      <c r="AM1052" s="29"/>
    </row>
    <row r="1053" spans="1:39" ht="23.45" customHeight="1" thickTop="1" x14ac:dyDescent="0.25">
      <c r="A1053" s="41"/>
      <c r="B1053" s="29"/>
      <c r="C1053" s="29"/>
      <c r="D1053" s="29"/>
      <c r="E1053" s="29"/>
      <c r="F1053" s="29"/>
      <c r="G1053" s="29"/>
      <c r="K1053" s="1"/>
      <c r="L1053" s="1"/>
      <c r="M1053" s="1"/>
      <c r="S1053" s="1"/>
      <c r="T1053" s="1"/>
      <c r="U1053" s="1"/>
      <c r="V1053" s="1"/>
      <c r="AA1053" s="1"/>
      <c r="AB1053" s="1"/>
      <c r="AC1053" s="1"/>
      <c r="AD1053" s="1"/>
      <c r="AI1053" s="1"/>
      <c r="AJ1053" s="1"/>
      <c r="AK1053" s="1"/>
      <c r="AL1053" s="1"/>
    </row>
    <row r="1054" spans="1:39" ht="23.45" customHeight="1" x14ac:dyDescent="0.25">
      <c r="A1054" s="941" t="s">
        <v>1539</v>
      </c>
      <c r="B1054" s="941"/>
      <c r="C1054" s="941"/>
      <c r="D1054" s="941"/>
      <c r="E1054" s="941"/>
      <c r="F1054" s="941"/>
      <c r="G1054" s="941"/>
      <c r="H1054" s="941"/>
      <c r="I1054" s="941"/>
      <c r="J1054" s="941"/>
      <c r="K1054" s="941"/>
      <c r="L1054" s="941"/>
      <c r="M1054" s="941"/>
      <c r="N1054" s="941"/>
      <c r="O1054" s="941"/>
      <c r="P1054" s="941"/>
      <c r="Q1054" s="941"/>
      <c r="R1054" s="941"/>
      <c r="S1054" s="941"/>
      <c r="T1054" s="941"/>
      <c r="U1054" s="941"/>
      <c r="V1054" s="941"/>
      <c r="W1054" s="941"/>
      <c r="X1054" s="941"/>
      <c r="Y1054" s="941"/>
      <c r="Z1054" s="941"/>
      <c r="AA1054" s="941"/>
      <c r="AB1054" s="941"/>
      <c r="AC1054" s="941"/>
      <c r="AD1054" s="941"/>
      <c r="AE1054" s="941"/>
      <c r="AF1054" s="941"/>
      <c r="AI1054" s="1"/>
      <c r="AJ1054" s="1"/>
      <c r="AK1054" s="1"/>
      <c r="AL1054" s="1"/>
    </row>
    <row r="1055" spans="1:39" ht="23.45" customHeight="1" thickBot="1" x14ac:dyDescent="0.3">
      <c r="A1055" s="41"/>
      <c r="B1055" s="29"/>
      <c r="C1055" s="29"/>
      <c r="D1055" s="29"/>
      <c r="E1055" s="29"/>
      <c r="F1055" s="29"/>
      <c r="G1055" s="29"/>
      <c r="K1055" s="1"/>
      <c r="L1055" s="1"/>
      <c r="M1055" s="1"/>
      <c r="S1055" s="1"/>
      <c r="T1055" s="1"/>
      <c r="U1055" s="1"/>
      <c r="V1055" s="1"/>
      <c r="AA1055" s="1"/>
      <c r="AB1055" s="1"/>
      <c r="AC1055" s="1"/>
      <c r="AD1055" s="1"/>
      <c r="AI1055" s="1"/>
      <c r="AJ1055" s="1"/>
      <c r="AK1055" s="1"/>
      <c r="AL1055" s="1"/>
    </row>
    <row r="1056" spans="1:39" ht="23.45" customHeight="1" x14ac:dyDescent="0.25">
      <c r="A1056" s="1384" t="s">
        <v>1160</v>
      </c>
      <c r="B1056"/>
      <c r="C1056" s="661" t="s">
        <v>1968</v>
      </c>
      <c r="D1056" s="662"/>
      <c r="E1056" s="662"/>
      <c r="F1056" s="662"/>
      <c r="G1056" s="663"/>
      <c r="I1056" s="1384" t="s">
        <v>1969</v>
      </c>
      <c r="K1056" s="661" t="s">
        <v>1970</v>
      </c>
      <c r="L1056" s="662"/>
      <c r="M1056" s="662"/>
      <c r="N1056" s="662"/>
      <c r="O1056" s="663"/>
      <c r="S1056" s="1"/>
      <c r="T1056" s="1"/>
      <c r="U1056" s="1"/>
      <c r="V1056" s="1"/>
      <c r="AA1056" s="1"/>
      <c r="AB1056" s="1"/>
      <c r="AC1056" s="1"/>
      <c r="AD1056" s="1"/>
      <c r="AI1056" s="1"/>
      <c r="AJ1056" s="1"/>
      <c r="AK1056" s="1"/>
      <c r="AL1056" s="1"/>
    </row>
    <row r="1057" spans="1:38" ht="23.45" customHeight="1" x14ac:dyDescent="0.25">
      <c r="A1057" s="1385"/>
      <c r="B1057"/>
      <c r="C1057" s="664"/>
      <c r="D1057" s="665"/>
      <c r="E1057" s="665"/>
      <c r="F1057" s="665"/>
      <c r="G1057" s="666"/>
      <c r="I1057" s="1385"/>
      <c r="K1057" s="664"/>
      <c r="L1057" s="665"/>
      <c r="M1057" s="665"/>
      <c r="N1057" s="665"/>
      <c r="O1057" s="666"/>
      <c r="S1057" s="1"/>
      <c r="T1057" s="1"/>
      <c r="U1057" s="1"/>
      <c r="V1057" s="1"/>
      <c r="AA1057" s="1"/>
      <c r="AB1057" s="1"/>
      <c r="AC1057" s="1"/>
      <c r="AD1057" s="1"/>
      <c r="AI1057" s="1"/>
      <c r="AJ1057" s="1"/>
      <c r="AK1057" s="1"/>
      <c r="AL1057" s="1"/>
    </row>
    <row r="1058" spans="1:38" ht="23.45" customHeight="1" x14ac:dyDescent="0.25">
      <c r="A1058" s="1385"/>
      <c r="B1058"/>
      <c r="C1058" s="664"/>
      <c r="D1058" s="665"/>
      <c r="E1058" s="665"/>
      <c r="F1058" s="665"/>
      <c r="G1058" s="666"/>
      <c r="I1058" s="1385"/>
      <c r="K1058" s="664"/>
      <c r="L1058" s="665"/>
      <c r="M1058" s="665"/>
      <c r="N1058" s="665"/>
      <c r="O1058" s="666"/>
      <c r="S1058" s="1"/>
      <c r="T1058" s="1"/>
      <c r="U1058" s="1"/>
      <c r="V1058" s="1"/>
      <c r="AA1058" s="1"/>
      <c r="AB1058" s="1"/>
      <c r="AC1058" s="1"/>
      <c r="AD1058" s="1"/>
      <c r="AI1058" s="1"/>
      <c r="AJ1058" s="1"/>
      <c r="AK1058" s="1"/>
      <c r="AL1058" s="1"/>
    </row>
    <row r="1059" spans="1:38" ht="23.45" customHeight="1" x14ac:dyDescent="0.25">
      <c r="A1059" s="1385"/>
      <c r="B1059"/>
      <c r="C1059" s="664"/>
      <c r="D1059" s="665"/>
      <c r="E1059" s="665"/>
      <c r="F1059" s="665"/>
      <c r="G1059" s="666"/>
      <c r="I1059" s="1385"/>
      <c r="K1059" s="664"/>
      <c r="L1059" s="665"/>
      <c r="M1059" s="665"/>
      <c r="N1059" s="665"/>
      <c r="O1059" s="666"/>
      <c r="S1059" s="1"/>
      <c r="T1059" s="1"/>
      <c r="U1059" s="1"/>
      <c r="V1059" s="1"/>
      <c r="AA1059" s="1"/>
      <c r="AB1059" s="1"/>
      <c r="AC1059" s="1"/>
      <c r="AD1059" s="1"/>
      <c r="AI1059" s="1"/>
      <c r="AJ1059" s="1"/>
      <c r="AK1059" s="1"/>
      <c r="AL1059" s="1"/>
    </row>
    <row r="1060" spans="1:38" ht="23.45" customHeight="1" x14ac:dyDescent="0.25">
      <c r="A1060" s="1385"/>
      <c r="B1060"/>
      <c r="C1060" s="664"/>
      <c r="D1060" s="665"/>
      <c r="E1060" s="665"/>
      <c r="F1060" s="665"/>
      <c r="G1060" s="666"/>
      <c r="I1060" s="1385"/>
      <c r="K1060" s="664"/>
      <c r="L1060" s="665"/>
      <c r="M1060" s="665"/>
      <c r="N1060" s="665"/>
      <c r="O1060" s="666"/>
      <c r="S1060" s="1"/>
      <c r="T1060" s="1"/>
      <c r="U1060" s="1"/>
      <c r="V1060" s="1"/>
      <c r="AA1060" s="1"/>
      <c r="AB1060" s="1"/>
      <c r="AC1060" s="1"/>
      <c r="AD1060" s="1"/>
      <c r="AI1060" s="1"/>
      <c r="AJ1060" s="1"/>
      <c r="AK1060" s="1"/>
      <c r="AL1060" s="1"/>
    </row>
    <row r="1061" spans="1:38" ht="23.45" customHeight="1" x14ac:dyDescent="0.25">
      <c r="A1061" s="1385"/>
      <c r="B1061"/>
      <c r="C1061" s="664"/>
      <c r="D1061" s="665"/>
      <c r="E1061" s="665"/>
      <c r="F1061" s="665"/>
      <c r="G1061" s="666"/>
      <c r="I1061" s="1385"/>
      <c r="K1061" s="664"/>
      <c r="L1061" s="665"/>
      <c r="M1061" s="665"/>
      <c r="N1061" s="665"/>
      <c r="O1061" s="666"/>
      <c r="S1061" s="1"/>
      <c r="T1061" s="1"/>
      <c r="U1061" s="1"/>
      <c r="V1061" s="1"/>
      <c r="AA1061" s="1"/>
      <c r="AB1061" s="1"/>
      <c r="AC1061" s="1"/>
      <c r="AD1061" s="1"/>
      <c r="AI1061" s="1"/>
      <c r="AJ1061" s="1"/>
      <c r="AK1061" s="1"/>
      <c r="AL1061" s="1"/>
    </row>
    <row r="1062" spans="1:38" ht="23.45" customHeight="1" x14ac:dyDescent="0.25">
      <c r="A1062" s="1385"/>
      <c r="B1062"/>
      <c r="C1062" s="664"/>
      <c r="D1062" s="665"/>
      <c r="E1062" s="665"/>
      <c r="F1062" s="665"/>
      <c r="G1062" s="666"/>
      <c r="I1062" s="1385"/>
      <c r="K1062" s="664"/>
      <c r="L1062" s="665"/>
      <c r="M1062" s="665"/>
      <c r="N1062" s="665"/>
      <c r="O1062" s="666"/>
      <c r="S1062" s="1"/>
      <c r="T1062" s="1"/>
      <c r="U1062" s="1"/>
      <c r="V1062" s="1"/>
      <c r="AA1062" s="1"/>
      <c r="AB1062" s="1"/>
      <c r="AC1062" s="1"/>
      <c r="AD1062" s="1"/>
      <c r="AI1062" s="1"/>
      <c r="AJ1062" s="1"/>
      <c r="AK1062" s="1"/>
      <c r="AL1062" s="1"/>
    </row>
    <row r="1063" spans="1:38" ht="23.45" customHeight="1" x14ac:dyDescent="0.25">
      <c r="A1063" s="1385"/>
      <c r="B1063"/>
      <c r="C1063" s="664"/>
      <c r="D1063" s="665"/>
      <c r="E1063" s="665"/>
      <c r="F1063" s="665"/>
      <c r="G1063" s="666"/>
      <c r="I1063" s="1385"/>
      <c r="K1063" s="664"/>
      <c r="L1063" s="665"/>
      <c r="M1063" s="665"/>
      <c r="N1063" s="665"/>
      <c r="O1063" s="666"/>
      <c r="S1063" s="1"/>
      <c r="T1063" s="1"/>
      <c r="U1063" s="1"/>
      <c r="V1063" s="1"/>
      <c r="AA1063" s="1"/>
      <c r="AB1063" s="1"/>
      <c r="AC1063" s="1"/>
      <c r="AD1063" s="1"/>
      <c r="AI1063" s="1"/>
      <c r="AJ1063" s="1"/>
      <c r="AK1063" s="1"/>
      <c r="AL1063" s="1"/>
    </row>
    <row r="1064" spans="1:38" ht="23.45" customHeight="1" x14ac:dyDescent="0.25">
      <c r="A1064" s="1385"/>
      <c r="B1064"/>
      <c r="C1064" s="664"/>
      <c r="D1064" s="665"/>
      <c r="E1064" s="665"/>
      <c r="F1064" s="665"/>
      <c r="G1064" s="666"/>
      <c r="I1064" s="1385"/>
      <c r="K1064" s="664"/>
      <c r="L1064" s="665"/>
      <c r="M1064" s="665"/>
      <c r="N1064" s="665"/>
      <c r="O1064" s="666"/>
      <c r="S1064" s="1"/>
      <c r="T1064" s="1"/>
      <c r="U1064" s="1"/>
      <c r="V1064" s="1"/>
      <c r="AA1064" s="1"/>
      <c r="AB1064" s="1"/>
      <c r="AC1064" s="1"/>
      <c r="AD1064" s="1"/>
      <c r="AI1064" s="1"/>
      <c r="AJ1064" s="1"/>
      <c r="AK1064" s="1"/>
      <c r="AL1064" s="1"/>
    </row>
    <row r="1065" spans="1:38" ht="23.65" customHeight="1" x14ac:dyDescent="0.25">
      <c r="A1065" s="1385"/>
      <c r="B1065"/>
      <c r="C1065" s="664"/>
      <c r="D1065" s="665"/>
      <c r="E1065" s="665"/>
      <c r="F1065" s="665"/>
      <c r="G1065" s="666"/>
      <c r="I1065" s="1385"/>
      <c r="K1065" s="664"/>
      <c r="L1065" s="665"/>
      <c r="M1065" s="665"/>
      <c r="N1065" s="665"/>
      <c r="O1065" s="666"/>
      <c r="S1065" s="1"/>
      <c r="T1065" s="1"/>
      <c r="U1065" s="1"/>
      <c r="V1065" s="1"/>
      <c r="AA1065" s="1"/>
      <c r="AB1065" s="1"/>
      <c r="AC1065" s="1"/>
      <c r="AD1065" s="1"/>
      <c r="AI1065" s="1"/>
      <c r="AJ1065" s="1"/>
      <c r="AK1065" s="1"/>
      <c r="AL1065" s="1"/>
    </row>
    <row r="1066" spans="1:38" ht="23.65" customHeight="1" x14ac:dyDescent="0.25">
      <c r="A1066" s="1385"/>
      <c r="B1066"/>
      <c r="C1066" s="664"/>
      <c r="D1066" s="665"/>
      <c r="E1066" s="665"/>
      <c r="F1066" s="665"/>
      <c r="G1066" s="666"/>
      <c r="I1066" s="1385"/>
      <c r="K1066" s="664"/>
      <c r="L1066" s="665"/>
      <c r="M1066" s="665"/>
      <c r="N1066" s="665"/>
      <c r="O1066" s="666"/>
      <c r="S1066" s="1"/>
      <c r="T1066" s="1"/>
      <c r="U1066" s="1"/>
      <c r="V1066" s="1"/>
      <c r="AA1066" s="1"/>
      <c r="AB1066" s="1"/>
      <c r="AC1066" s="1"/>
      <c r="AD1066" s="1"/>
      <c r="AI1066" s="1"/>
      <c r="AJ1066" s="1"/>
      <c r="AK1066" s="1"/>
      <c r="AL1066" s="1"/>
    </row>
    <row r="1067" spans="1:38" ht="23.25" customHeight="1" thickBot="1" x14ac:dyDescent="0.3">
      <c r="A1067" s="1386"/>
      <c r="B1067"/>
      <c r="C1067" s="667"/>
      <c r="D1067" s="668"/>
      <c r="E1067" s="668"/>
      <c r="F1067" s="668"/>
      <c r="G1067" s="669"/>
      <c r="I1067" s="1386"/>
      <c r="K1067" s="667"/>
      <c r="L1067" s="668"/>
      <c r="M1067" s="668"/>
      <c r="N1067" s="668"/>
      <c r="O1067" s="669"/>
      <c r="S1067" s="1"/>
      <c r="T1067" s="1"/>
      <c r="U1067" s="1"/>
      <c r="V1067" s="1"/>
      <c r="AA1067" s="1"/>
      <c r="AB1067" s="1"/>
      <c r="AC1067" s="1"/>
      <c r="AD1067" s="1"/>
      <c r="AI1067" s="1"/>
      <c r="AJ1067" s="1"/>
      <c r="AK1067" s="1"/>
      <c r="AL1067" s="1"/>
    </row>
    <row r="1068" spans="1:38" ht="16.149999999999999" customHeight="1" thickBot="1" x14ac:dyDescent="0.25">
      <c r="A1068" s="314" t="s">
        <v>1538</v>
      </c>
      <c r="B1068" s="315"/>
      <c r="C1068" s="795" t="s">
        <v>1538</v>
      </c>
      <c r="D1068" s="796"/>
      <c r="E1068" s="796"/>
      <c r="F1068" s="796"/>
      <c r="G1068" s="797"/>
      <c r="I1068" s="314" t="s">
        <v>1538</v>
      </c>
      <c r="J1068" s="29"/>
      <c r="K1068" s="795" t="s">
        <v>1538</v>
      </c>
      <c r="L1068" s="796"/>
      <c r="M1068" s="796"/>
      <c r="N1068" s="796"/>
      <c r="O1068" s="797"/>
      <c r="Q1068" s="8"/>
      <c r="R1068" s="29"/>
      <c r="S1068" s="29"/>
      <c r="T1068" s="29"/>
      <c r="U1068" s="29"/>
      <c r="V1068" s="29"/>
      <c r="W1068" s="29"/>
      <c r="AA1068" s="1"/>
      <c r="AB1068" s="1"/>
      <c r="AC1068" s="1"/>
      <c r="AD1068" s="1"/>
      <c r="AI1068" s="1"/>
      <c r="AJ1068" s="1"/>
      <c r="AK1068" s="1"/>
      <c r="AL1068" s="1"/>
    </row>
    <row r="1069" spans="1:38" ht="23.45" customHeight="1" x14ac:dyDescent="0.25">
      <c r="A1069" s="41"/>
      <c r="B1069" s="29"/>
      <c r="C1069" s="29"/>
      <c r="D1069" s="29"/>
      <c r="E1069" s="29"/>
      <c r="F1069" s="29"/>
      <c r="G1069" s="29"/>
      <c r="K1069" s="1"/>
      <c r="L1069" s="1"/>
      <c r="M1069" s="1"/>
      <c r="S1069" s="1"/>
      <c r="T1069" s="1"/>
      <c r="U1069" s="1"/>
      <c r="V1069" s="1"/>
      <c r="AA1069" s="1"/>
      <c r="AB1069" s="1"/>
      <c r="AC1069" s="1"/>
      <c r="AD1069" s="1"/>
      <c r="AI1069" s="1"/>
      <c r="AJ1069" s="1"/>
      <c r="AK1069" s="1"/>
      <c r="AL1069" s="1"/>
    </row>
    <row r="1071" spans="1:38" ht="23.65" hidden="1" customHeight="1" thickTop="1" x14ac:dyDescent="0.25">
      <c r="A1071" s="1360"/>
      <c r="B1071" s="1598"/>
      <c r="C1071" s="1627"/>
      <c r="D1071" s="1640"/>
      <c r="E1071" s="1641"/>
      <c r="F1071" s="1641"/>
      <c r="G1071" s="1642"/>
      <c r="K1071" s="1"/>
      <c r="L1071" s="1"/>
      <c r="M1071" s="1"/>
      <c r="S1071" s="1"/>
      <c r="T1071" s="1"/>
      <c r="U1071" s="1"/>
      <c r="V1071" s="1"/>
      <c r="AA1071" s="1"/>
      <c r="AB1071" s="1"/>
      <c r="AC1071" s="1"/>
      <c r="AD1071" s="1"/>
      <c r="AI1071" s="1"/>
      <c r="AJ1071" s="1"/>
      <c r="AK1071" s="1"/>
      <c r="AL1071" s="1"/>
    </row>
    <row r="1072" spans="1:38" ht="20.25" hidden="1" customHeight="1" x14ac:dyDescent="0.25">
      <c r="A1072" s="1361"/>
      <c r="B1072" s="638"/>
      <c r="C1072" s="1623"/>
      <c r="D1072" s="1217"/>
      <c r="E1072" s="1218"/>
      <c r="F1072" s="1218"/>
      <c r="G1072" s="1644"/>
      <c r="K1072" s="1"/>
      <c r="L1072" s="1"/>
      <c r="M1072" s="1"/>
      <c r="S1072" s="1"/>
      <c r="T1072" s="1"/>
      <c r="U1072" s="1"/>
      <c r="V1072" s="1"/>
      <c r="AA1072" s="1"/>
      <c r="AB1072" s="1"/>
      <c r="AC1072" s="1"/>
      <c r="AD1072" s="1"/>
      <c r="AI1072" s="1"/>
      <c r="AJ1072" s="1"/>
      <c r="AK1072" s="1"/>
      <c r="AL1072" s="1"/>
    </row>
    <row r="1073" spans="1:38" ht="20.25" hidden="1" customHeight="1" x14ac:dyDescent="0.25">
      <c r="A1073" s="1622"/>
      <c r="B1073" s="638"/>
      <c r="C1073" s="1623"/>
      <c r="D1073" s="1217"/>
      <c r="E1073" s="1218"/>
      <c r="F1073" s="1218"/>
      <c r="G1073" s="1644"/>
      <c r="K1073" s="1"/>
      <c r="L1073" s="1"/>
      <c r="M1073" s="1"/>
      <c r="S1073" s="1"/>
      <c r="T1073" s="1"/>
      <c r="U1073" s="1"/>
      <c r="V1073" s="1"/>
      <c r="AA1073" s="1"/>
      <c r="AB1073" s="1"/>
      <c r="AC1073" s="1"/>
      <c r="AD1073" s="1"/>
      <c r="AI1073" s="1"/>
      <c r="AJ1073" s="1"/>
      <c r="AK1073" s="1"/>
      <c r="AL1073" s="1"/>
    </row>
    <row r="1074" spans="1:38" ht="20.25" hidden="1" customHeight="1" x14ac:dyDescent="0.25">
      <c r="A1074" s="1361"/>
      <c r="B1074" s="1217"/>
      <c r="C1074" s="1618"/>
      <c r="D1074" s="1618"/>
      <c r="E1074" s="1618"/>
      <c r="F1074" s="1618"/>
      <c r="G1074" s="1619"/>
      <c r="K1074" s="1"/>
      <c r="L1074" s="1"/>
      <c r="M1074" s="1"/>
      <c r="S1074" s="1"/>
      <c r="T1074" s="1"/>
      <c r="U1074" s="1"/>
      <c r="V1074" s="1"/>
      <c r="AA1074" s="1"/>
      <c r="AB1074" s="1"/>
      <c r="AC1074" s="1"/>
      <c r="AD1074" s="1"/>
      <c r="AI1074" s="1"/>
      <c r="AJ1074" s="1"/>
      <c r="AK1074" s="1"/>
      <c r="AL1074" s="1"/>
    </row>
    <row r="1075" spans="1:38" ht="20.25" hidden="1" customHeight="1" x14ac:dyDescent="0.25">
      <c r="A1075" s="1361"/>
      <c r="B1075" s="1221"/>
      <c r="C1075" s="1620"/>
      <c r="D1075" s="1620"/>
      <c r="E1075" s="1620"/>
      <c r="F1075" s="1620"/>
      <c r="G1075" s="1621"/>
      <c r="K1075" s="1"/>
      <c r="L1075" s="1"/>
      <c r="M1075" s="1"/>
      <c r="S1075" s="1"/>
      <c r="T1075" s="1"/>
      <c r="U1075" s="1"/>
      <c r="V1075" s="1"/>
      <c r="AA1075" s="1"/>
      <c r="AB1075" s="1"/>
      <c r="AC1075" s="1"/>
      <c r="AD1075" s="1"/>
      <c r="AI1075" s="1"/>
      <c r="AJ1075" s="1"/>
      <c r="AK1075" s="1"/>
      <c r="AL1075" s="1"/>
    </row>
    <row r="1076" spans="1:38" ht="12.75" hidden="1" customHeight="1" x14ac:dyDescent="0.25">
      <c r="A1076" s="1361"/>
      <c r="B1076" s="26"/>
      <c r="C1076" s="98"/>
      <c r="D1076" s="1581"/>
      <c r="E1076" s="1582"/>
      <c r="F1076" s="138"/>
      <c r="G1076" s="139"/>
      <c r="K1076" s="1"/>
      <c r="L1076" s="1"/>
      <c r="M1076" s="1"/>
      <c r="S1076" s="1"/>
      <c r="T1076" s="1"/>
      <c r="U1076" s="1"/>
      <c r="V1076" s="1"/>
      <c r="AA1076" s="1"/>
      <c r="AB1076" s="1"/>
      <c r="AC1076" s="1"/>
      <c r="AD1076" s="1"/>
      <c r="AI1076" s="1"/>
      <c r="AJ1076" s="1"/>
      <c r="AK1076" s="1"/>
      <c r="AL1076" s="1"/>
    </row>
    <row r="1077" spans="1:38" ht="12.75" hidden="1" customHeight="1" x14ac:dyDescent="0.25">
      <c r="A1077" s="1361"/>
      <c r="B1077" s="26"/>
      <c r="C1077" s="98"/>
      <c r="D1077" s="1583"/>
      <c r="E1077" s="1584"/>
      <c r="F1077" s="138"/>
      <c r="G1077" s="137"/>
      <c r="K1077" s="1"/>
      <c r="L1077" s="1"/>
      <c r="M1077" s="1"/>
      <c r="S1077" s="1"/>
      <c r="T1077" s="1"/>
      <c r="U1077" s="1"/>
      <c r="V1077" s="1"/>
      <c r="AA1077" s="1"/>
      <c r="AB1077" s="1"/>
      <c r="AC1077" s="1"/>
      <c r="AD1077" s="1"/>
      <c r="AI1077" s="1"/>
      <c r="AJ1077" s="1"/>
      <c r="AK1077" s="1"/>
      <c r="AL1077" s="1"/>
    </row>
    <row r="1078" spans="1:38" ht="12.75" hidden="1" customHeight="1" x14ac:dyDescent="0.25">
      <c r="A1078" s="1361"/>
      <c r="B1078" s="26"/>
      <c r="C1078" s="98"/>
      <c r="D1078" s="1583"/>
      <c r="E1078" s="1584"/>
      <c r="F1078" s="18"/>
      <c r="G1078" s="115"/>
      <c r="K1078" s="1"/>
      <c r="L1078" s="1"/>
      <c r="M1078" s="1"/>
      <c r="S1078" s="1"/>
      <c r="T1078" s="1"/>
      <c r="U1078" s="1"/>
      <c r="V1078" s="1"/>
      <c r="AA1078" s="1"/>
      <c r="AB1078" s="1"/>
      <c r="AC1078" s="1"/>
      <c r="AD1078" s="1"/>
      <c r="AI1078" s="1"/>
      <c r="AJ1078" s="1"/>
      <c r="AK1078" s="1"/>
      <c r="AL1078" s="1"/>
    </row>
    <row r="1079" spans="1:38" ht="12.75" hidden="1" customHeight="1" x14ac:dyDescent="0.25">
      <c r="A1079" s="1361"/>
      <c r="B1079" s="26"/>
      <c r="C1079" s="98"/>
      <c r="D1079" s="1583"/>
      <c r="E1079" s="1584"/>
      <c r="F1079" s="127"/>
      <c r="G1079" s="108"/>
      <c r="K1079" s="1"/>
      <c r="L1079" s="1"/>
      <c r="M1079" s="1"/>
      <c r="S1079" s="1"/>
      <c r="T1079" s="1"/>
      <c r="U1079" s="1"/>
      <c r="V1079" s="1"/>
      <c r="AA1079" s="1"/>
      <c r="AB1079" s="1"/>
      <c r="AC1079" s="1"/>
      <c r="AD1079" s="1"/>
      <c r="AI1079" s="1"/>
      <c r="AJ1079" s="1"/>
      <c r="AK1079" s="1"/>
      <c r="AL1079" s="1"/>
    </row>
    <row r="1080" spans="1:38" ht="12.75" hidden="1" customHeight="1" x14ac:dyDescent="0.25">
      <c r="A1080" s="1361"/>
      <c r="B1080" s="26"/>
      <c r="C1080" s="98"/>
      <c r="D1080" s="1585"/>
      <c r="E1080" s="1586"/>
      <c r="F1080" s="36"/>
      <c r="G1080" s="107"/>
      <c r="K1080" s="1"/>
      <c r="L1080" s="1"/>
      <c r="M1080" s="1"/>
      <c r="S1080" s="1"/>
      <c r="T1080" s="1"/>
      <c r="U1080" s="1"/>
      <c r="V1080" s="1"/>
      <c r="AA1080" s="1"/>
      <c r="AB1080" s="1"/>
      <c r="AC1080" s="1"/>
      <c r="AD1080" s="1"/>
      <c r="AI1080" s="1"/>
      <c r="AJ1080" s="1"/>
      <c r="AK1080" s="1"/>
      <c r="AL1080" s="1"/>
    </row>
    <row r="1081" spans="1:38" ht="134.25" hidden="1" customHeight="1" x14ac:dyDescent="0.25">
      <c r="A1081" s="1361"/>
      <c r="B1081" s="817"/>
      <c r="C1081" s="818"/>
      <c r="D1081" s="818"/>
      <c r="E1081" s="818"/>
      <c r="F1081" s="818"/>
      <c r="G1081" s="911"/>
      <c r="K1081" s="1"/>
      <c r="L1081" s="1"/>
      <c r="M1081" s="1"/>
      <c r="S1081" s="1"/>
      <c r="T1081" s="1"/>
      <c r="U1081" s="1"/>
      <c r="V1081" s="1"/>
      <c r="AA1081" s="1"/>
      <c r="AB1081" s="1"/>
      <c r="AC1081" s="1"/>
      <c r="AD1081" s="1"/>
      <c r="AI1081" s="1"/>
      <c r="AJ1081" s="1"/>
      <c r="AK1081" s="1"/>
      <c r="AL1081" s="1"/>
    </row>
    <row r="1082" spans="1:38" ht="23.65" hidden="1" customHeight="1" thickBot="1" x14ac:dyDescent="0.3">
      <c r="A1082" s="1362"/>
      <c r="B1082" s="912"/>
      <c r="C1082" s="913"/>
      <c r="D1082" s="913"/>
      <c r="E1082" s="913"/>
      <c r="F1082" s="913"/>
      <c r="G1082" s="914"/>
      <c r="K1082" s="1"/>
      <c r="L1082" s="1"/>
      <c r="M1082" s="1"/>
      <c r="S1082" s="1"/>
      <c r="T1082" s="1"/>
      <c r="U1082" s="1"/>
      <c r="V1082" s="1"/>
      <c r="AA1082" s="1"/>
      <c r="AB1082" s="1"/>
      <c r="AC1082" s="1"/>
      <c r="AD1082" s="1"/>
      <c r="AI1082" s="1"/>
      <c r="AJ1082" s="1"/>
      <c r="AK1082" s="1"/>
      <c r="AL1082" s="1"/>
    </row>
    <row r="1083" spans="1:38" hidden="1" x14ac:dyDescent="0.25">
      <c r="C1083" s="1"/>
      <c r="D1083" s="1"/>
      <c r="E1083" s="1"/>
      <c r="F1083" s="1"/>
      <c r="K1083" s="1"/>
      <c r="L1083" s="1"/>
      <c r="M1083" s="1"/>
    </row>
    <row r="1084" spans="1:38" ht="23.65" hidden="1" customHeight="1" x14ac:dyDescent="0.25">
      <c r="A1084" s="861"/>
      <c r="B1084" s="815"/>
      <c r="C1084" s="816"/>
      <c r="D1084" s="644"/>
      <c r="E1084" s="644"/>
      <c r="F1084" s="644"/>
      <c r="G1084" s="660"/>
      <c r="K1084" s="1"/>
      <c r="L1084" s="1"/>
      <c r="M1084" s="1"/>
      <c r="S1084" s="1"/>
      <c r="T1084" s="1"/>
      <c r="U1084" s="1"/>
      <c r="V1084" s="1"/>
      <c r="AA1084" s="1"/>
      <c r="AB1084" s="1"/>
      <c r="AC1084" s="1"/>
      <c r="AD1084" s="1"/>
      <c r="AI1084" s="1"/>
      <c r="AJ1084" s="1"/>
      <c r="AK1084" s="1"/>
      <c r="AL1084" s="1"/>
    </row>
    <row r="1085" spans="1:38" ht="20.25" hidden="1" customHeight="1" x14ac:dyDescent="0.25">
      <c r="A1085" s="862"/>
      <c r="B1085" s="1229"/>
      <c r="C1085" s="1230"/>
      <c r="D1085" s="646"/>
      <c r="E1085" s="646"/>
      <c r="F1085" s="646"/>
      <c r="G1085" s="647"/>
      <c r="K1085" s="1"/>
      <c r="L1085" s="1"/>
      <c r="M1085" s="1"/>
      <c r="S1085" s="1"/>
      <c r="T1085" s="1"/>
      <c r="U1085" s="1"/>
      <c r="V1085" s="1"/>
      <c r="AA1085" s="1"/>
      <c r="AB1085" s="1"/>
      <c r="AC1085" s="1"/>
      <c r="AD1085" s="1"/>
      <c r="AI1085" s="1"/>
      <c r="AJ1085" s="1"/>
      <c r="AK1085" s="1"/>
      <c r="AL1085" s="1"/>
    </row>
    <row r="1086" spans="1:38" ht="20.25" hidden="1" customHeight="1" x14ac:dyDescent="0.25">
      <c r="A1086" s="862"/>
      <c r="B1086" s="1229"/>
      <c r="C1086" s="1230"/>
      <c r="D1086" s="646"/>
      <c r="E1086" s="646"/>
      <c r="F1086" s="646"/>
      <c r="G1086" s="647"/>
      <c r="K1086" s="1"/>
      <c r="L1086" s="1"/>
      <c r="M1086" s="1"/>
      <c r="S1086" s="1"/>
      <c r="T1086" s="1"/>
      <c r="U1086" s="1"/>
      <c r="V1086" s="1"/>
      <c r="AA1086" s="1"/>
      <c r="AB1086" s="1"/>
      <c r="AC1086" s="1"/>
      <c r="AD1086" s="1"/>
      <c r="AI1086" s="1"/>
      <c r="AJ1086" s="1"/>
      <c r="AK1086" s="1"/>
      <c r="AL1086" s="1"/>
    </row>
    <row r="1087" spans="1:38" ht="20.25" hidden="1" customHeight="1" x14ac:dyDescent="0.25">
      <c r="A1087" s="862"/>
      <c r="B1087" s="678"/>
      <c r="C1087" s="679"/>
      <c r="D1087" s="779"/>
      <c r="E1087" s="779"/>
      <c r="F1087" s="779"/>
      <c r="G1087" s="780"/>
      <c r="K1087" s="1"/>
      <c r="L1087" s="1"/>
      <c r="M1087" s="1"/>
      <c r="S1087" s="1"/>
      <c r="T1087" s="1"/>
      <c r="U1087" s="1"/>
      <c r="V1087" s="1"/>
      <c r="AA1087" s="1"/>
      <c r="AB1087" s="1"/>
      <c r="AC1087" s="1"/>
      <c r="AD1087" s="1"/>
      <c r="AI1087" s="1"/>
      <c r="AJ1087" s="1"/>
      <c r="AK1087" s="1"/>
      <c r="AL1087" s="1"/>
    </row>
    <row r="1088" spans="1:38" ht="20.25" hidden="1" customHeight="1" x14ac:dyDescent="0.25">
      <c r="A1088" s="862"/>
      <c r="B1088" s="678"/>
      <c r="C1088" s="679"/>
      <c r="D1088" s="779"/>
      <c r="E1088" s="779"/>
      <c r="F1088" s="779"/>
      <c r="G1088" s="780"/>
      <c r="K1088" s="1"/>
      <c r="L1088" s="1"/>
      <c r="M1088" s="1"/>
      <c r="S1088" s="1"/>
      <c r="T1088" s="1"/>
      <c r="U1088" s="1"/>
      <c r="V1088" s="1"/>
      <c r="AA1088" s="1"/>
      <c r="AB1088" s="1"/>
      <c r="AC1088" s="1"/>
      <c r="AD1088" s="1"/>
      <c r="AI1088" s="1"/>
      <c r="AJ1088" s="1"/>
      <c r="AK1088" s="1"/>
      <c r="AL1088" s="1"/>
    </row>
    <row r="1089" spans="1:38" ht="12.75" hidden="1" customHeight="1" x14ac:dyDescent="0.25">
      <c r="A1089" s="862"/>
      <c r="B1089" s="88"/>
      <c r="C1089" s="89"/>
      <c r="D1089" s="654"/>
      <c r="E1089" s="655"/>
      <c r="F1089" s="88"/>
      <c r="G1089" s="73"/>
      <c r="K1089" s="1"/>
      <c r="L1089" s="1"/>
      <c r="M1089" s="1"/>
      <c r="S1089" s="1"/>
      <c r="T1089" s="1"/>
      <c r="U1089" s="1"/>
      <c r="V1089" s="1"/>
      <c r="AA1089" s="1"/>
      <c r="AB1089" s="1"/>
      <c r="AC1089" s="1"/>
      <c r="AD1089" s="1"/>
      <c r="AI1089" s="1"/>
      <c r="AJ1089" s="1"/>
      <c r="AK1089" s="1"/>
      <c r="AL1089" s="1"/>
    </row>
    <row r="1090" spans="1:38" ht="12.75" hidden="1" customHeight="1" x14ac:dyDescent="0.25">
      <c r="A1090" s="862"/>
      <c r="B1090" s="88"/>
      <c r="C1090" s="89"/>
      <c r="D1090" s="656"/>
      <c r="E1090" s="657"/>
      <c r="F1090" s="88"/>
      <c r="G1090" s="71"/>
      <c r="K1090" s="1"/>
      <c r="L1090" s="1"/>
      <c r="M1090" s="1"/>
      <c r="S1090" s="1"/>
      <c r="T1090" s="1"/>
      <c r="U1090" s="1"/>
      <c r="V1090" s="1"/>
      <c r="AA1090" s="1"/>
      <c r="AB1090" s="1"/>
      <c r="AC1090" s="1"/>
      <c r="AD1090" s="1"/>
      <c r="AI1090" s="1"/>
      <c r="AJ1090" s="1"/>
      <c r="AK1090" s="1"/>
      <c r="AL1090" s="1"/>
    </row>
    <row r="1091" spans="1:38" ht="12.75" hidden="1" customHeight="1" x14ac:dyDescent="0.25">
      <c r="A1091" s="862"/>
      <c r="B1091" s="88"/>
      <c r="C1091" s="89"/>
      <c r="D1091" s="656"/>
      <c r="E1091" s="657"/>
      <c r="F1091" s="90"/>
      <c r="G1091" s="71"/>
      <c r="K1091" s="1"/>
      <c r="L1091" s="1"/>
      <c r="M1091" s="1"/>
      <c r="S1091" s="1"/>
      <c r="T1091" s="1"/>
      <c r="U1091" s="1"/>
      <c r="V1091" s="1"/>
      <c r="AA1091" s="1"/>
      <c r="AB1091" s="1"/>
      <c r="AC1091" s="1"/>
      <c r="AD1091" s="1"/>
      <c r="AI1091" s="1"/>
      <c r="AJ1091" s="1"/>
      <c r="AK1091" s="1"/>
      <c r="AL1091" s="1"/>
    </row>
    <row r="1092" spans="1:38" ht="12.75" hidden="1" customHeight="1" x14ac:dyDescent="0.25">
      <c r="A1092" s="862"/>
      <c r="B1092" s="88"/>
      <c r="C1092" s="89"/>
      <c r="D1092" s="656"/>
      <c r="E1092" s="657"/>
      <c r="F1092" s="90"/>
      <c r="G1092" s="72"/>
      <c r="K1092" s="1"/>
      <c r="L1092" s="1"/>
      <c r="M1092" s="1"/>
      <c r="S1092" s="1"/>
      <c r="T1092" s="1"/>
      <c r="U1092" s="1"/>
      <c r="V1092" s="1"/>
      <c r="AA1092" s="1"/>
      <c r="AB1092" s="1"/>
      <c r="AC1092" s="1"/>
      <c r="AD1092" s="1"/>
      <c r="AI1092" s="1"/>
      <c r="AJ1092" s="1"/>
      <c r="AK1092" s="1"/>
      <c r="AL1092" s="1"/>
    </row>
    <row r="1093" spans="1:38" ht="12.75" hidden="1" customHeight="1" x14ac:dyDescent="0.25">
      <c r="A1093" s="862"/>
      <c r="B1093" s="88"/>
      <c r="C1093" s="89"/>
      <c r="D1093" s="658"/>
      <c r="E1093" s="659"/>
      <c r="F1093" s="836"/>
      <c r="G1093" s="837"/>
      <c r="K1093" s="1"/>
      <c r="L1093" s="1"/>
      <c r="M1093" s="1"/>
      <c r="S1093" s="1"/>
      <c r="T1093" s="1"/>
      <c r="U1093" s="1"/>
      <c r="V1093" s="1"/>
      <c r="AA1093" s="1"/>
      <c r="AB1093" s="1"/>
      <c r="AC1093" s="1"/>
      <c r="AD1093" s="1"/>
      <c r="AI1093" s="1"/>
      <c r="AJ1093" s="1"/>
      <c r="AK1093" s="1"/>
      <c r="AL1093" s="1"/>
    </row>
    <row r="1094" spans="1:38" ht="134.25" hidden="1" customHeight="1" x14ac:dyDescent="0.25">
      <c r="A1094" s="862"/>
      <c r="B1094" s="680"/>
      <c r="C1094" s="681"/>
      <c r="D1094" s="681"/>
      <c r="E1094" s="681"/>
      <c r="F1094" s="681"/>
      <c r="G1094" s="682"/>
      <c r="K1094" s="1"/>
      <c r="L1094" s="1"/>
      <c r="M1094" s="1"/>
      <c r="S1094" s="1"/>
      <c r="T1094" s="1"/>
      <c r="U1094" s="1"/>
      <c r="V1094" s="1"/>
      <c r="AA1094" s="1"/>
      <c r="AB1094" s="1"/>
      <c r="AC1094" s="1"/>
      <c r="AD1094" s="1"/>
      <c r="AI1094" s="1"/>
      <c r="AJ1094" s="1"/>
      <c r="AK1094" s="1"/>
      <c r="AL1094" s="1"/>
    </row>
    <row r="1095" spans="1:38" ht="23.65" hidden="1" customHeight="1" thickBot="1" x14ac:dyDescent="0.3">
      <c r="A1095" s="1125"/>
      <c r="B1095" s="683"/>
      <c r="C1095" s="684"/>
      <c r="D1095" s="684"/>
      <c r="E1095" s="684"/>
      <c r="F1095" s="684"/>
      <c r="G1095" s="685"/>
      <c r="K1095" s="1"/>
      <c r="L1095" s="1"/>
      <c r="M1095" s="1"/>
      <c r="S1095" s="1"/>
      <c r="T1095" s="1"/>
      <c r="U1095" s="1"/>
      <c r="V1095" s="1"/>
      <c r="AA1095" s="1"/>
      <c r="AB1095" s="1"/>
      <c r="AC1095" s="1"/>
      <c r="AD1095" s="1"/>
      <c r="AI1095" s="1"/>
      <c r="AJ1095" s="1"/>
      <c r="AK1095" s="1"/>
      <c r="AL1095" s="1"/>
    </row>
  </sheetData>
  <mergeCells count="3659">
    <mergeCell ref="J813:K813"/>
    <mergeCell ref="F850:G850"/>
    <mergeCell ref="Z489:AA489"/>
    <mergeCell ref="AB489:AC489"/>
    <mergeCell ref="AD489:AE489"/>
    <mergeCell ref="Z490:AA490"/>
    <mergeCell ref="AB490:AC490"/>
    <mergeCell ref="AD490:AE490"/>
    <mergeCell ref="Z491:AE493"/>
    <mergeCell ref="AB494:AC498"/>
    <mergeCell ref="AD498:AE498"/>
    <mergeCell ref="Z499:AE501"/>
    <mergeCell ref="Y489:Y501"/>
    <mergeCell ref="I850:I861"/>
    <mergeCell ref="F628:G628"/>
    <mergeCell ref="D627:E627"/>
    <mergeCell ref="D628:E628"/>
    <mergeCell ref="D803:E807"/>
    <mergeCell ref="L803:M807"/>
    <mergeCell ref="D600:E600"/>
    <mergeCell ref="F611:G611"/>
    <mergeCell ref="L489:M489"/>
    <mergeCell ref="R613:S613"/>
    <mergeCell ref="R608:W609"/>
    <mergeCell ref="R611:S611"/>
    <mergeCell ref="R759:S759"/>
    <mergeCell ref="Y785:Y795"/>
    <mergeCell ref="R786:S786"/>
    <mergeCell ref="R798:S798"/>
    <mergeCell ref="AB764:AC768"/>
    <mergeCell ref="AB798:AC798"/>
    <mergeCell ref="V807:W807"/>
    <mergeCell ref="B795:G796"/>
    <mergeCell ref="D612:E612"/>
    <mergeCell ref="J749:K749"/>
    <mergeCell ref="F613:G613"/>
    <mergeCell ref="F601:G601"/>
    <mergeCell ref="J615:K615"/>
    <mergeCell ref="D599:E599"/>
    <mergeCell ref="L613:M613"/>
    <mergeCell ref="J748:K748"/>
    <mergeCell ref="L786:M786"/>
    <mergeCell ref="N768:O768"/>
    <mergeCell ref="B614:G615"/>
    <mergeCell ref="J612:K612"/>
    <mergeCell ref="L611:M611"/>
    <mergeCell ref="J611:K611"/>
    <mergeCell ref="L629:M633"/>
    <mergeCell ref="D787:E787"/>
    <mergeCell ref="I785:I796"/>
    <mergeCell ref="J759:K759"/>
    <mergeCell ref="D611:E611"/>
    <mergeCell ref="B613:C613"/>
    <mergeCell ref="F612:G612"/>
    <mergeCell ref="B637:C637"/>
    <mergeCell ref="I720:I731"/>
    <mergeCell ref="F626:G626"/>
    <mergeCell ref="F667:G667"/>
    <mergeCell ref="D665:E665"/>
    <mergeCell ref="F633:G633"/>
    <mergeCell ref="F463:G463"/>
    <mergeCell ref="B461:C461"/>
    <mergeCell ref="F602:G602"/>
    <mergeCell ref="R596:S596"/>
    <mergeCell ref="F620:G620"/>
    <mergeCell ref="B621:G622"/>
    <mergeCell ref="J447:O450"/>
    <mergeCell ref="J429:K429"/>
    <mergeCell ref="D404:E404"/>
    <mergeCell ref="L403:M403"/>
    <mergeCell ref="B634:G635"/>
    <mergeCell ref="L601:M605"/>
    <mergeCell ref="B489:C489"/>
    <mergeCell ref="J563:O566"/>
    <mergeCell ref="D489:E489"/>
    <mergeCell ref="F489:G489"/>
    <mergeCell ref="B479:C479"/>
    <mergeCell ref="B490:C490"/>
    <mergeCell ref="D490:E490"/>
    <mergeCell ref="D554:E554"/>
    <mergeCell ref="L588:M592"/>
    <mergeCell ref="B418:C418"/>
    <mergeCell ref="F417:G417"/>
    <mergeCell ref="F416:G416"/>
    <mergeCell ref="R612:S612"/>
    <mergeCell ref="B456:G457"/>
    <mergeCell ref="B460:C460"/>
    <mergeCell ref="L477:M477"/>
    <mergeCell ref="F470:G470"/>
    <mergeCell ref="B597:C597"/>
    <mergeCell ref="J489:K489"/>
    <mergeCell ref="R479:S479"/>
    <mergeCell ref="B464:C464"/>
    <mergeCell ref="N597:O597"/>
    <mergeCell ref="B553:C553"/>
    <mergeCell ref="N584:O584"/>
    <mergeCell ref="N571:O571"/>
    <mergeCell ref="N586:O586"/>
    <mergeCell ref="N587:O587"/>
    <mergeCell ref="L584:M584"/>
    <mergeCell ref="J584:K584"/>
    <mergeCell ref="F585:G585"/>
    <mergeCell ref="L587:M587"/>
    <mergeCell ref="F587:G587"/>
    <mergeCell ref="D466:E470"/>
    <mergeCell ref="L475:M475"/>
    <mergeCell ref="D480:E480"/>
    <mergeCell ref="F464:G464"/>
    <mergeCell ref="F477:G477"/>
    <mergeCell ref="J492:K492"/>
    <mergeCell ref="D535:E539"/>
    <mergeCell ref="N557:O557"/>
    <mergeCell ref="F553:G553"/>
    <mergeCell ref="J490:K490"/>
    <mergeCell ref="L490:M490"/>
    <mergeCell ref="B480:C480"/>
    <mergeCell ref="N485:O485"/>
    <mergeCell ref="L474:M474"/>
    <mergeCell ref="B477:C477"/>
    <mergeCell ref="F478:G478"/>
    <mergeCell ref="L575:M579"/>
    <mergeCell ref="N572:O572"/>
    <mergeCell ref="D586:E586"/>
    <mergeCell ref="L572:M572"/>
    <mergeCell ref="R614:W615"/>
    <mergeCell ref="N592:O592"/>
    <mergeCell ref="B585:C585"/>
    <mergeCell ref="D569:E569"/>
    <mergeCell ref="D597:E597"/>
    <mergeCell ref="D588:E592"/>
    <mergeCell ref="J597:K597"/>
    <mergeCell ref="N613:O613"/>
    <mergeCell ref="Q596:Q609"/>
    <mergeCell ref="B598:C598"/>
    <mergeCell ref="D596:E596"/>
    <mergeCell ref="Q611:Q622"/>
    <mergeCell ref="V600:W600"/>
    <mergeCell ref="N614:O614"/>
    <mergeCell ref="B611:C611"/>
    <mergeCell ref="N615:O615"/>
    <mergeCell ref="L597:M597"/>
    <mergeCell ref="D613:E613"/>
    <mergeCell ref="D602:E602"/>
    <mergeCell ref="N612:O612"/>
    <mergeCell ref="I611:I622"/>
    <mergeCell ref="N611:O611"/>
    <mergeCell ref="L612:M612"/>
    <mergeCell ref="V597:W597"/>
    <mergeCell ref="B587:C587"/>
    <mergeCell ref="B599:C599"/>
    <mergeCell ref="B602:C602"/>
    <mergeCell ref="B601:C601"/>
    <mergeCell ref="B600:C600"/>
    <mergeCell ref="J614:K614"/>
    <mergeCell ref="Q583:Q594"/>
    <mergeCell ref="T585:U585"/>
    <mergeCell ref="AD431:AE431"/>
    <mergeCell ref="Q489:Q501"/>
    <mergeCell ref="N476:O476"/>
    <mergeCell ref="Y444:Y457"/>
    <mergeCell ref="R460:S460"/>
    <mergeCell ref="T445:U445"/>
    <mergeCell ref="F475:G475"/>
    <mergeCell ref="V477:W477"/>
    <mergeCell ref="J478:K478"/>
    <mergeCell ref="T480:U480"/>
    <mergeCell ref="R478:S478"/>
    <mergeCell ref="V475:W475"/>
    <mergeCell ref="Z474:AA474"/>
    <mergeCell ref="AD474:AE474"/>
    <mergeCell ref="D459:E459"/>
    <mergeCell ref="B471:G472"/>
    <mergeCell ref="B476:C476"/>
    <mergeCell ref="J479:K479"/>
    <mergeCell ref="Z475:AA475"/>
    <mergeCell ref="T475:U475"/>
    <mergeCell ref="L446:M446"/>
    <mergeCell ref="F474:G474"/>
    <mergeCell ref="Z486:AE487"/>
    <mergeCell ref="AB481:AC485"/>
    <mergeCell ref="D474:E474"/>
    <mergeCell ref="AB461:AC461"/>
    <mergeCell ref="AB464:AC464"/>
    <mergeCell ref="J465:K465"/>
    <mergeCell ref="J460:K460"/>
    <mergeCell ref="N462:O462"/>
    <mergeCell ref="N474:O474"/>
    <mergeCell ref="B486:G487"/>
    <mergeCell ref="A489:A501"/>
    <mergeCell ref="A583:A594"/>
    <mergeCell ref="D603:E607"/>
    <mergeCell ref="B569:C569"/>
    <mergeCell ref="J570:K570"/>
    <mergeCell ref="B570:C570"/>
    <mergeCell ref="D585:E585"/>
    <mergeCell ref="J573:O574"/>
    <mergeCell ref="J571:K571"/>
    <mergeCell ref="D553:E553"/>
    <mergeCell ref="J613:K613"/>
    <mergeCell ref="N499:O500"/>
    <mergeCell ref="K546:O546"/>
    <mergeCell ref="J491:K491"/>
    <mergeCell ref="L492:M492"/>
    <mergeCell ref="A611:A622"/>
    <mergeCell ref="N492:O492"/>
    <mergeCell ref="J493:O494"/>
    <mergeCell ref="J554:K554"/>
    <mergeCell ref="B555:C555"/>
    <mergeCell ref="F598:G598"/>
    <mergeCell ref="A596:A609"/>
    <mergeCell ref="C545:G545"/>
    <mergeCell ref="F490:G490"/>
    <mergeCell ref="L491:M491"/>
    <mergeCell ref="J501:O501"/>
    <mergeCell ref="J557:K557"/>
    <mergeCell ref="N585:O585"/>
    <mergeCell ref="B557:C557"/>
    <mergeCell ref="F557:G557"/>
    <mergeCell ref="L555:M555"/>
    <mergeCell ref="J555:K555"/>
    <mergeCell ref="D785:E785"/>
    <mergeCell ref="A676:A687"/>
    <mergeCell ref="F685:G685"/>
    <mergeCell ref="B445:C445"/>
    <mergeCell ref="D451:E454"/>
    <mergeCell ref="J456:O457"/>
    <mergeCell ref="D491:E491"/>
    <mergeCell ref="B463:C463"/>
    <mergeCell ref="B493:C493"/>
    <mergeCell ref="D493:E493"/>
    <mergeCell ref="F493:G493"/>
    <mergeCell ref="B494:C494"/>
    <mergeCell ref="D494:E494"/>
    <mergeCell ref="F494:G494"/>
    <mergeCell ref="B500:G501"/>
    <mergeCell ref="B491:C491"/>
    <mergeCell ref="F460:G460"/>
    <mergeCell ref="N470:O470"/>
    <mergeCell ref="D637:E637"/>
    <mergeCell ref="D676:E676"/>
    <mergeCell ref="D616:E620"/>
    <mergeCell ref="B492:C492"/>
    <mergeCell ref="D492:E492"/>
    <mergeCell ref="F492:G492"/>
    <mergeCell ref="F459:G459"/>
    <mergeCell ref="F480:G480"/>
    <mergeCell ref="N477:O477"/>
    <mergeCell ref="J480:K480"/>
    <mergeCell ref="L479:M479"/>
    <mergeCell ref="C546:G546"/>
    <mergeCell ref="A530:A541"/>
    <mergeCell ref="A568:A581"/>
    <mergeCell ref="V811:W811"/>
    <mergeCell ref="B798:C798"/>
    <mergeCell ref="F798:G798"/>
    <mergeCell ref="A772:A783"/>
    <mergeCell ref="F775:G775"/>
    <mergeCell ref="J772:K772"/>
    <mergeCell ref="N786:O786"/>
    <mergeCell ref="B800:C800"/>
    <mergeCell ref="D800:E800"/>
    <mergeCell ref="F800:G800"/>
    <mergeCell ref="Z798:AA798"/>
    <mergeCell ref="AB777:AC781"/>
    <mergeCell ref="V794:W794"/>
    <mergeCell ref="T790:U794"/>
    <mergeCell ref="D774:E774"/>
    <mergeCell ref="V786:W786"/>
    <mergeCell ref="AB772:AC772"/>
    <mergeCell ref="B799:C799"/>
    <mergeCell ref="B773:C773"/>
    <mergeCell ref="J788:O789"/>
    <mergeCell ref="F772:G772"/>
    <mergeCell ref="T773:U773"/>
    <mergeCell ref="Z786:AA786"/>
    <mergeCell ref="R800:W802"/>
    <mergeCell ref="R774:S774"/>
    <mergeCell ref="D798:E798"/>
    <mergeCell ref="T786:U786"/>
    <mergeCell ref="R795:W796"/>
    <mergeCell ref="Q798:Q808"/>
    <mergeCell ref="J787:K787"/>
    <mergeCell ref="D786:E786"/>
    <mergeCell ref="Z787:AE789"/>
    <mergeCell ref="B1072:C1072"/>
    <mergeCell ref="B898:G900"/>
    <mergeCell ref="F938:G938"/>
    <mergeCell ref="D937:E937"/>
    <mergeCell ref="F944:G944"/>
    <mergeCell ref="L838:M838"/>
    <mergeCell ref="L884:M884"/>
    <mergeCell ref="J884:K884"/>
    <mergeCell ref="F950:G950"/>
    <mergeCell ref="B769:G770"/>
    <mergeCell ref="F774:G774"/>
    <mergeCell ref="AB799:AC799"/>
    <mergeCell ref="D799:E799"/>
    <mergeCell ref="J795:O796"/>
    <mergeCell ref="J785:K785"/>
    <mergeCell ref="V773:W773"/>
    <mergeCell ref="R799:S799"/>
    <mergeCell ref="V798:W798"/>
    <mergeCell ref="N812:O812"/>
    <mergeCell ref="J773:K773"/>
    <mergeCell ref="Z769:AE770"/>
    <mergeCell ref="N785:O785"/>
    <mergeCell ref="F773:G773"/>
    <mergeCell ref="L772:M772"/>
    <mergeCell ref="R773:S773"/>
    <mergeCell ref="I759:I770"/>
    <mergeCell ref="L777:M781"/>
    <mergeCell ref="N811:O811"/>
    <mergeCell ref="Y759:Y770"/>
    <mergeCell ref="AD760:AE760"/>
    <mergeCell ref="F812:G812"/>
    <mergeCell ref="Q772:Q783"/>
    <mergeCell ref="J1029:K1029"/>
    <mergeCell ref="L1029:M1029"/>
    <mergeCell ref="L1033:M1037"/>
    <mergeCell ref="F1030:G1030"/>
    <mergeCell ref="B1031:C1031"/>
    <mergeCell ref="L1007:M1011"/>
    <mergeCell ref="D1073:E1073"/>
    <mergeCell ref="F1073:G1073"/>
    <mergeCell ref="D1072:E1072"/>
    <mergeCell ref="B932:G933"/>
    <mergeCell ref="F931:G931"/>
    <mergeCell ref="B906:G907"/>
    <mergeCell ref="D938:E938"/>
    <mergeCell ref="D897:E897"/>
    <mergeCell ref="F897:G897"/>
    <mergeCell ref="F925:G925"/>
    <mergeCell ref="B1051:G1052"/>
    <mergeCell ref="D1016:E1016"/>
    <mergeCell ref="D1007:E1011"/>
    <mergeCell ref="D1041:E1041"/>
    <mergeCell ref="F1041:G1041"/>
    <mergeCell ref="B1042:C1042"/>
    <mergeCell ref="B976:C976"/>
    <mergeCell ref="F985:G985"/>
    <mergeCell ref="F989:G989"/>
    <mergeCell ref="B989:C989"/>
    <mergeCell ref="B973:G974"/>
    <mergeCell ref="F972:G972"/>
    <mergeCell ref="F1072:G1072"/>
    <mergeCell ref="D1042:E1042"/>
    <mergeCell ref="B952:C952"/>
    <mergeCell ref="D952:E952"/>
    <mergeCell ref="B938:C938"/>
    <mergeCell ref="B919:G920"/>
    <mergeCell ref="B937:C937"/>
    <mergeCell ref="J952:K952"/>
    <mergeCell ref="J896:K896"/>
    <mergeCell ref="L883:M883"/>
    <mergeCell ref="D1071:E1071"/>
    <mergeCell ref="F1071:G1071"/>
    <mergeCell ref="B990:C990"/>
    <mergeCell ref="B950:C950"/>
    <mergeCell ref="B953:G954"/>
    <mergeCell ref="F924:G924"/>
    <mergeCell ref="L1046:M1050"/>
    <mergeCell ref="F1042:G1042"/>
    <mergeCell ref="L1042:M1042"/>
    <mergeCell ref="I1041:I1052"/>
    <mergeCell ref="J1051:O1052"/>
    <mergeCell ref="B1043:G1045"/>
    <mergeCell ref="L1041:M1041"/>
    <mergeCell ref="J1044:O1045"/>
    <mergeCell ref="D1046:E1050"/>
    <mergeCell ref="C1068:G1068"/>
    <mergeCell ref="I1056:I1067"/>
    <mergeCell ref="K1056:O1067"/>
    <mergeCell ref="K1068:O1068"/>
    <mergeCell ref="L955:M959"/>
    <mergeCell ref="J977:K977"/>
    <mergeCell ref="F977:G977"/>
    <mergeCell ref="J1042:K1042"/>
    <mergeCell ref="N1041:O1041"/>
    <mergeCell ref="F1031:G1031"/>
    <mergeCell ref="B1041:C1041"/>
    <mergeCell ref="D976:E976"/>
    <mergeCell ref="Y850:Y861"/>
    <mergeCell ref="Z850:AA850"/>
    <mergeCell ref="AB850:AC850"/>
    <mergeCell ref="AD850:AE850"/>
    <mergeCell ref="Z851:AA851"/>
    <mergeCell ref="AB851:AC851"/>
    <mergeCell ref="AD851:AE851"/>
    <mergeCell ref="Z852:AE854"/>
    <mergeCell ref="AB855:AC859"/>
    <mergeCell ref="AD859:AE859"/>
    <mergeCell ref="Z860:AE861"/>
    <mergeCell ref="AD965:AE965"/>
    <mergeCell ref="I896:I907"/>
    <mergeCell ref="D909:E909"/>
    <mergeCell ref="AB964:AC964"/>
    <mergeCell ref="R973:W974"/>
    <mergeCell ref="J851:K851"/>
    <mergeCell ref="L953:M953"/>
    <mergeCell ref="D888:E892"/>
    <mergeCell ref="L855:M859"/>
    <mergeCell ref="N859:O859"/>
    <mergeCell ref="J860:O861"/>
    <mergeCell ref="D925:E925"/>
    <mergeCell ref="D940:E944"/>
    <mergeCell ref="N850:O850"/>
    <mergeCell ref="L851:M851"/>
    <mergeCell ref="J850:K850"/>
    <mergeCell ref="A1084:A1095"/>
    <mergeCell ref="B1084:C1084"/>
    <mergeCell ref="D1084:E1084"/>
    <mergeCell ref="F1084:G1084"/>
    <mergeCell ref="B1085:C1085"/>
    <mergeCell ref="D1085:E1085"/>
    <mergeCell ref="F1085:G1085"/>
    <mergeCell ref="B1086:C1086"/>
    <mergeCell ref="D1086:E1086"/>
    <mergeCell ref="F1086:G1086"/>
    <mergeCell ref="B1087:C1087"/>
    <mergeCell ref="D1087:E1087"/>
    <mergeCell ref="F1087:G1087"/>
    <mergeCell ref="B1088:C1088"/>
    <mergeCell ref="D1088:E1088"/>
    <mergeCell ref="F1088:G1088"/>
    <mergeCell ref="D1089:E1093"/>
    <mergeCell ref="F1093:G1093"/>
    <mergeCell ref="B1094:G1095"/>
    <mergeCell ref="B1074:G1075"/>
    <mergeCell ref="A1071:A1082"/>
    <mergeCell ref="B1081:G1082"/>
    <mergeCell ref="D1076:E1080"/>
    <mergeCell ref="B1073:C1073"/>
    <mergeCell ref="R838:S838"/>
    <mergeCell ref="T838:U838"/>
    <mergeCell ref="V838:W838"/>
    <mergeCell ref="AD799:AE799"/>
    <mergeCell ref="L798:M798"/>
    <mergeCell ref="Z761:AA761"/>
    <mergeCell ref="AD1037:AE1037"/>
    <mergeCell ref="AD786:AE786"/>
    <mergeCell ref="AD807:AE807"/>
    <mergeCell ref="B893:G894"/>
    <mergeCell ref="B852:G854"/>
    <mergeCell ref="F884:G884"/>
    <mergeCell ref="T812:U812"/>
    <mergeCell ref="N798:O798"/>
    <mergeCell ref="F838:G838"/>
    <mergeCell ref="D842:E846"/>
    <mergeCell ref="T816:U820"/>
    <mergeCell ref="T811:U811"/>
    <mergeCell ref="B788:G789"/>
    <mergeCell ref="B884:C884"/>
    <mergeCell ref="D851:E851"/>
    <mergeCell ref="B1071:C1071"/>
    <mergeCell ref="L896:M896"/>
    <mergeCell ref="D935:E935"/>
    <mergeCell ref="F935:G935"/>
    <mergeCell ref="A1054:AF1054"/>
    <mergeCell ref="N1043:O1043"/>
    <mergeCell ref="L465:M465"/>
    <mergeCell ref="V896:W896"/>
    <mergeCell ref="J883:K883"/>
    <mergeCell ref="A1015:A1026"/>
    <mergeCell ref="A837:A848"/>
    <mergeCell ref="F1015:G1015"/>
    <mergeCell ref="A1002:A1013"/>
    <mergeCell ref="Z1029:AA1029"/>
    <mergeCell ref="R1016:S1016"/>
    <mergeCell ref="B1002:C1002"/>
    <mergeCell ref="L1016:M1016"/>
    <mergeCell ref="Z999:AE1000"/>
    <mergeCell ref="J986:O987"/>
    <mergeCell ref="R990:S990"/>
    <mergeCell ref="Z837:AA837"/>
    <mergeCell ref="AB837:AC837"/>
    <mergeCell ref="N813:O813"/>
    <mergeCell ref="D839:E839"/>
    <mergeCell ref="B847:G848"/>
    <mergeCell ref="T1028:U1028"/>
    <mergeCell ref="V1028:W1028"/>
    <mergeCell ref="A909:A920"/>
    <mergeCell ref="A989:A1000"/>
    <mergeCell ref="A963:A974"/>
    <mergeCell ref="B924:C924"/>
    <mergeCell ref="Z898:AE900"/>
    <mergeCell ref="V905:W905"/>
    <mergeCell ref="D910:E910"/>
    <mergeCell ref="Z813:AE815"/>
    <mergeCell ref="F951:G951"/>
    <mergeCell ref="D850:E850"/>
    <mergeCell ref="J973:O974"/>
    <mergeCell ref="N491:O491"/>
    <mergeCell ref="D955:E959"/>
    <mergeCell ref="A384:A396"/>
    <mergeCell ref="L401:M401"/>
    <mergeCell ref="J400:K400"/>
    <mergeCell ref="B625:C625"/>
    <mergeCell ref="J627:O628"/>
    <mergeCell ref="B571:C571"/>
    <mergeCell ref="L402:M402"/>
    <mergeCell ref="B399:C399"/>
    <mergeCell ref="R389:S389"/>
    <mergeCell ref="R384:S384"/>
    <mergeCell ref="R431:W433"/>
    <mergeCell ref="R444:S444"/>
    <mergeCell ref="N429:O429"/>
    <mergeCell ref="J416:K416"/>
    <mergeCell ref="J414:K414"/>
    <mergeCell ref="B431:C431"/>
    <mergeCell ref="J419:K419"/>
    <mergeCell ref="J461:K461"/>
    <mergeCell ref="J459:K459"/>
    <mergeCell ref="R627:S627"/>
    <mergeCell ref="B627:C627"/>
    <mergeCell ref="A624:A635"/>
    <mergeCell ref="B624:C624"/>
    <mergeCell ref="D626:E626"/>
    <mergeCell ref="J634:O635"/>
    <mergeCell ref="R456:W457"/>
    <mergeCell ref="V613:W613"/>
    <mergeCell ref="V612:W612"/>
    <mergeCell ref="B478:C478"/>
    <mergeCell ref="F476:G476"/>
    <mergeCell ref="B556:C556"/>
    <mergeCell ref="A1056:A1067"/>
    <mergeCell ref="T901:U905"/>
    <mergeCell ref="I909:I920"/>
    <mergeCell ref="A935:A946"/>
    <mergeCell ref="B772:C772"/>
    <mergeCell ref="L813:M813"/>
    <mergeCell ref="A759:A770"/>
    <mergeCell ref="R760:S760"/>
    <mergeCell ref="L1043:M1043"/>
    <mergeCell ref="N1042:O1042"/>
    <mergeCell ref="D914:E918"/>
    <mergeCell ref="B909:C909"/>
    <mergeCell ref="F851:G851"/>
    <mergeCell ref="C1056:G1067"/>
    <mergeCell ref="B945:G946"/>
    <mergeCell ref="I1028:I1039"/>
    <mergeCell ref="J1028:K1028"/>
    <mergeCell ref="L1028:M1028"/>
    <mergeCell ref="D896:E896"/>
    <mergeCell ref="F896:G896"/>
    <mergeCell ref="B850:C850"/>
    <mergeCell ref="D927:E931"/>
    <mergeCell ref="L909:M909"/>
    <mergeCell ref="D923:E923"/>
    <mergeCell ref="C877:G877"/>
    <mergeCell ref="T813:U813"/>
    <mergeCell ref="T814:U814"/>
    <mergeCell ref="T785:U785"/>
    <mergeCell ref="L990:M990"/>
    <mergeCell ref="J976:K976"/>
    <mergeCell ref="I976:I987"/>
    <mergeCell ref="L462:M462"/>
    <mergeCell ref="F445:G445"/>
    <mergeCell ref="I474:I486"/>
    <mergeCell ref="B540:G541"/>
    <mergeCell ref="B446:G450"/>
    <mergeCell ref="K545:O545"/>
    <mergeCell ref="F531:G531"/>
    <mergeCell ref="V429:W429"/>
    <mergeCell ref="Q414:Q426"/>
    <mergeCell ref="L557:M557"/>
    <mergeCell ref="V460:W460"/>
    <mergeCell ref="V474:W474"/>
    <mergeCell ref="V480:W480"/>
    <mergeCell ref="R480:S480"/>
    <mergeCell ref="T466:U470"/>
    <mergeCell ref="D556:E556"/>
    <mergeCell ref="B554:C554"/>
    <mergeCell ref="T478:U478"/>
    <mergeCell ref="T479:U479"/>
    <mergeCell ref="F485:G485"/>
    <mergeCell ref="D481:E485"/>
    <mergeCell ref="J474:K474"/>
    <mergeCell ref="L553:M553"/>
    <mergeCell ref="F430:G430"/>
    <mergeCell ref="F444:G444"/>
    <mergeCell ref="F461:G461"/>
    <mergeCell ref="N430:O430"/>
    <mergeCell ref="F491:G491"/>
    <mergeCell ref="N553:O553"/>
    <mergeCell ref="L556:M556"/>
    <mergeCell ref="N445:O445"/>
    <mergeCell ref="N461:O461"/>
    <mergeCell ref="B416:C416"/>
    <mergeCell ref="N459:O459"/>
    <mergeCell ref="L451:M454"/>
    <mergeCell ref="A399:A411"/>
    <mergeCell ref="B677:C677"/>
    <mergeCell ref="N387:O387"/>
    <mergeCell ref="L385:M385"/>
    <mergeCell ref="N385:O385"/>
    <mergeCell ref="B411:G412"/>
    <mergeCell ref="N410:O410"/>
    <mergeCell ref="B626:C626"/>
    <mergeCell ref="D666:E666"/>
    <mergeCell ref="N444:O444"/>
    <mergeCell ref="L444:M444"/>
    <mergeCell ref="D415:E415"/>
    <mergeCell ref="L416:M416"/>
    <mergeCell ref="N416:O416"/>
    <mergeCell ref="J415:K415"/>
    <mergeCell ref="B419:C419"/>
    <mergeCell ref="D419:E419"/>
    <mergeCell ref="I444:I457"/>
    <mergeCell ref="I459:I472"/>
    <mergeCell ref="F677:G677"/>
    <mergeCell ref="D583:E583"/>
    <mergeCell ref="N620:O620"/>
    <mergeCell ref="N460:O460"/>
    <mergeCell ref="D477:E477"/>
    <mergeCell ref="B608:G609"/>
    <mergeCell ref="J606:O609"/>
    <mergeCell ref="J598:O599"/>
    <mergeCell ref="B531:C531"/>
    <mergeCell ref="N490:O490"/>
    <mergeCell ref="Z611:AA611"/>
    <mergeCell ref="T570:U570"/>
    <mergeCell ref="T571:U571"/>
    <mergeCell ref="T558:U562"/>
    <mergeCell ref="D557:E557"/>
    <mergeCell ref="D558:E562"/>
    <mergeCell ref="L554:M554"/>
    <mergeCell ref="B580:G581"/>
    <mergeCell ref="D587:E587"/>
    <mergeCell ref="B584:C584"/>
    <mergeCell ref="L417:M417"/>
    <mergeCell ref="I414:I426"/>
    <mergeCell ref="D414:E414"/>
    <mergeCell ref="L414:M414"/>
    <mergeCell ref="B462:C462"/>
    <mergeCell ref="T494:U498"/>
    <mergeCell ref="V498:W498"/>
    <mergeCell ref="Y474:Y487"/>
    <mergeCell ref="V485:W485"/>
    <mergeCell ref="T481:U485"/>
    <mergeCell ref="D463:E463"/>
    <mergeCell ref="N431:O431"/>
    <mergeCell ref="T430:U430"/>
    <mergeCell ref="B415:C415"/>
    <mergeCell ref="D416:E416"/>
    <mergeCell ref="F462:G462"/>
    <mergeCell ref="D461:E461"/>
    <mergeCell ref="N489:O489"/>
    <mergeCell ref="N464:O464"/>
    <mergeCell ref="D475:E475"/>
    <mergeCell ref="B444:C444"/>
    <mergeCell ref="B459:C459"/>
    <mergeCell ref="T603:U607"/>
    <mergeCell ref="F607:G607"/>
    <mergeCell ref="L596:M596"/>
    <mergeCell ref="F597:G597"/>
    <mergeCell ref="J600:O600"/>
    <mergeCell ref="J593:O594"/>
    <mergeCell ref="J585:K585"/>
    <mergeCell ref="N562:O562"/>
    <mergeCell ref="N568:O568"/>
    <mergeCell ref="I583:I594"/>
    <mergeCell ref="B593:G594"/>
    <mergeCell ref="B563:G566"/>
    <mergeCell ref="J569:K569"/>
    <mergeCell ref="T597:U597"/>
    <mergeCell ref="AB597:AC597"/>
    <mergeCell ref="D601:E601"/>
    <mergeCell ref="D571:E571"/>
    <mergeCell ref="J596:K596"/>
    <mergeCell ref="L583:M583"/>
    <mergeCell ref="F562:G562"/>
    <mergeCell ref="L571:M571"/>
    <mergeCell ref="J586:K586"/>
    <mergeCell ref="R570:S570"/>
    <mergeCell ref="Y583:Y594"/>
    <mergeCell ref="V568:W568"/>
    <mergeCell ref="V592:W592"/>
    <mergeCell ref="V570:W570"/>
    <mergeCell ref="R593:W594"/>
    <mergeCell ref="B596:C596"/>
    <mergeCell ref="I596:I609"/>
    <mergeCell ref="R563:W566"/>
    <mergeCell ref="J583:K583"/>
    <mergeCell ref="L558:M562"/>
    <mergeCell ref="I568:I581"/>
    <mergeCell ref="AB560:AC564"/>
    <mergeCell ref="R553:S553"/>
    <mergeCell ref="AD558:AE558"/>
    <mergeCell ref="T572:U572"/>
    <mergeCell ref="T555:U555"/>
    <mergeCell ref="Z557:AA557"/>
    <mergeCell ref="R557:S557"/>
    <mergeCell ref="T568:U568"/>
    <mergeCell ref="AB554:AC554"/>
    <mergeCell ref="AD554:AE554"/>
    <mergeCell ref="AB555:AC555"/>
    <mergeCell ref="AD559:AE559"/>
    <mergeCell ref="T556:U556"/>
    <mergeCell ref="Z569:AA569"/>
    <mergeCell ref="T554:U554"/>
    <mergeCell ref="AB571:AC571"/>
    <mergeCell ref="AD571:AE571"/>
    <mergeCell ref="AB559:AC559"/>
    <mergeCell ref="V555:W555"/>
    <mergeCell ref="R555:S555"/>
    <mergeCell ref="Y553:Y566"/>
    <mergeCell ref="Z574:AA574"/>
    <mergeCell ref="AB575:AC579"/>
    <mergeCell ref="J556:K556"/>
    <mergeCell ref="F479:G479"/>
    <mergeCell ref="R477:S477"/>
    <mergeCell ref="N554:O554"/>
    <mergeCell ref="F572:G572"/>
    <mergeCell ref="Z568:AA568"/>
    <mergeCell ref="AB585:AC585"/>
    <mergeCell ref="D555:E555"/>
    <mergeCell ref="B568:C568"/>
    <mergeCell ref="AD599:AE599"/>
    <mergeCell ref="AB588:AC592"/>
    <mergeCell ref="T627:U627"/>
    <mergeCell ref="AB614:AC614"/>
    <mergeCell ref="AD628:AE628"/>
    <mergeCell ref="AD633:AE633"/>
    <mergeCell ref="AD585:AE585"/>
    <mergeCell ref="Q568:Q581"/>
    <mergeCell ref="N569:O569"/>
    <mergeCell ref="AB598:AC598"/>
    <mergeCell ref="AB584:AC584"/>
    <mergeCell ref="AB612:AC612"/>
    <mergeCell ref="AB558:AC558"/>
    <mergeCell ref="Z586:AE587"/>
    <mergeCell ref="AD596:AE596"/>
    <mergeCell ref="AD557:AE557"/>
    <mergeCell ref="AD556:AE556"/>
    <mergeCell ref="Z553:AA553"/>
    <mergeCell ref="R499:W501"/>
    <mergeCell ref="R489:S489"/>
    <mergeCell ref="T489:U489"/>
    <mergeCell ref="V489:W489"/>
    <mergeCell ref="D625:E625"/>
    <mergeCell ref="AD555:AE555"/>
    <mergeCell ref="A663:A674"/>
    <mergeCell ref="A637:A648"/>
    <mergeCell ref="F733:G733"/>
    <mergeCell ref="F627:G627"/>
    <mergeCell ref="J734:K734"/>
    <mergeCell ref="J720:K720"/>
    <mergeCell ref="T720:U720"/>
    <mergeCell ref="Z722:AA722"/>
    <mergeCell ref="N721:O721"/>
    <mergeCell ref="R598:S598"/>
    <mergeCell ref="R597:S597"/>
    <mergeCell ref="R573:W574"/>
    <mergeCell ref="B586:C586"/>
    <mergeCell ref="T598:U598"/>
    <mergeCell ref="T600:U600"/>
    <mergeCell ref="N596:O596"/>
    <mergeCell ref="B612:C612"/>
    <mergeCell ref="V583:W583"/>
    <mergeCell ref="B680:C680"/>
    <mergeCell ref="I624:I635"/>
    <mergeCell ref="I705:I716"/>
    <mergeCell ref="J733:K733"/>
    <mergeCell ref="A689:AF689"/>
    <mergeCell ref="L725:M729"/>
    <mergeCell ref="B638:C638"/>
    <mergeCell ref="D667:E667"/>
    <mergeCell ref="F625:G625"/>
    <mergeCell ref="T624:U624"/>
    <mergeCell ref="B663:C663"/>
    <mergeCell ref="R625:S625"/>
    <mergeCell ref="F679:G679"/>
    <mergeCell ref="B666:C666"/>
    <mergeCell ref="D968:E972"/>
    <mergeCell ref="I963:I974"/>
    <mergeCell ref="J963:K963"/>
    <mergeCell ref="AD976:AE976"/>
    <mergeCell ref="R965:W967"/>
    <mergeCell ref="J965:O967"/>
    <mergeCell ref="V964:W964"/>
    <mergeCell ref="F963:G963"/>
    <mergeCell ref="D977:E977"/>
    <mergeCell ref="T990:U990"/>
    <mergeCell ref="D981:E985"/>
    <mergeCell ref="AD990:AE990"/>
    <mergeCell ref="N976:O976"/>
    <mergeCell ref="Y989:Y1000"/>
    <mergeCell ref="Y976:Y987"/>
    <mergeCell ref="V976:W976"/>
    <mergeCell ref="AD989:AE989"/>
    <mergeCell ref="AD977:AE977"/>
    <mergeCell ref="V977:W977"/>
    <mergeCell ref="R976:S976"/>
    <mergeCell ref="L977:M977"/>
    <mergeCell ref="F976:G976"/>
    <mergeCell ref="L981:M985"/>
    <mergeCell ref="L963:M963"/>
    <mergeCell ref="B999:G1000"/>
    <mergeCell ref="B978:G980"/>
    <mergeCell ref="R978:W980"/>
    <mergeCell ref="B977:C977"/>
    <mergeCell ref="R977:S977"/>
    <mergeCell ref="Z986:AE987"/>
    <mergeCell ref="N990:O990"/>
    <mergeCell ref="B986:G987"/>
    <mergeCell ref="A950:A961"/>
    <mergeCell ref="F910:G910"/>
    <mergeCell ref="V909:W909"/>
    <mergeCell ref="B885:G887"/>
    <mergeCell ref="Y963:Y974"/>
    <mergeCell ref="B965:G967"/>
    <mergeCell ref="D950:E950"/>
    <mergeCell ref="N959:O959"/>
    <mergeCell ref="N952:O952"/>
    <mergeCell ref="B963:C963"/>
    <mergeCell ref="D963:E963"/>
    <mergeCell ref="N963:O963"/>
    <mergeCell ref="J954:O954"/>
    <mergeCell ref="R964:S964"/>
    <mergeCell ref="A883:A894"/>
    <mergeCell ref="D964:E964"/>
    <mergeCell ref="N964:O964"/>
    <mergeCell ref="L950:M950"/>
    <mergeCell ref="F959:G959"/>
    <mergeCell ref="B935:C935"/>
    <mergeCell ref="B910:C910"/>
    <mergeCell ref="T896:U896"/>
    <mergeCell ref="V963:W963"/>
    <mergeCell ref="J919:O920"/>
    <mergeCell ref="L910:M910"/>
    <mergeCell ref="J911:K911"/>
    <mergeCell ref="R910:S910"/>
    <mergeCell ref="N910:O910"/>
    <mergeCell ref="V959:W959"/>
    <mergeCell ref="L911:M911"/>
    <mergeCell ref="D901:E905"/>
    <mergeCell ref="J960:O961"/>
    <mergeCell ref="J1025:O1026"/>
    <mergeCell ref="J991:O993"/>
    <mergeCell ref="A922:A933"/>
    <mergeCell ref="A976:A987"/>
    <mergeCell ref="N1003:O1003"/>
    <mergeCell ref="L1003:M1003"/>
    <mergeCell ref="R1025:W1026"/>
    <mergeCell ref="R950:S950"/>
    <mergeCell ref="Q989:Q1000"/>
    <mergeCell ref="B964:C964"/>
    <mergeCell ref="F964:G964"/>
    <mergeCell ref="B991:G993"/>
    <mergeCell ref="B1003:C1003"/>
    <mergeCell ref="D1015:E1015"/>
    <mergeCell ref="D1030:E1030"/>
    <mergeCell ref="T1015:U1015"/>
    <mergeCell ref="R1012:W1013"/>
    <mergeCell ref="T964:U964"/>
    <mergeCell ref="V1029:W1029"/>
    <mergeCell ref="J1005:O1006"/>
    <mergeCell ref="N1011:O1011"/>
    <mergeCell ref="B1012:G1013"/>
    <mergeCell ref="B1004:G1006"/>
    <mergeCell ref="T977:U977"/>
    <mergeCell ref="D990:E990"/>
    <mergeCell ref="T968:U972"/>
    <mergeCell ref="R963:S963"/>
    <mergeCell ref="Q963:Q974"/>
    <mergeCell ref="V990:W990"/>
    <mergeCell ref="J989:K989"/>
    <mergeCell ref="J990:K990"/>
    <mergeCell ref="L994:M998"/>
    <mergeCell ref="V1015:W1015"/>
    <mergeCell ref="F1016:G1016"/>
    <mergeCell ref="J1043:K1043"/>
    <mergeCell ref="J1041:K1041"/>
    <mergeCell ref="F1003:G1003"/>
    <mergeCell ref="F1029:G1029"/>
    <mergeCell ref="B1030:C1030"/>
    <mergeCell ref="V1004:W1004"/>
    <mergeCell ref="A1041:A1052"/>
    <mergeCell ref="D994:E998"/>
    <mergeCell ref="B1029:C1029"/>
    <mergeCell ref="J1003:K1003"/>
    <mergeCell ref="Z1038:AE1039"/>
    <mergeCell ref="F1028:G1028"/>
    <mergeCell ref="AB1029:AC1029"/>
    <mergeCell ref="A1028:A1039"/>
    <mergeCell ref="T1020:U1024"/>
    <mergeCell ref="D1033:E1037"/>
    <mergeCell ref="T1016:U1016"/>
    <mergeCell ref="I989:I1000"/>
    <mergeCell ref="F990:G990"/>
    <mergeCell ref="V1002:W1002"/>
    <mergeCell ref="N989:O989"/>
    <mergeCell ref="R1003:S1003"/>
    <mergeCell ref="T1003:U1003"/>
    <mergeCell ref="R1004:S1004"/>
    <mergeCell ref="T1004:U1004"/>
    <mergeCell ref="D1003:E1003"/>
    <mergeCell ref="T1029:U1029"/>
    <mergeCell ref="Q1015:Q1026"/>
    <mergeCell ref="N1037:O1037"/>
    <mergeCell ref="Z1002:AA1002"/>
    <mergeCell ref="Y1015:Y1026"/>
    <mergeCell ref="J1012:O1013"/>
    <mergeCell ref="B1016:C1016"/>
    <mergeCell ref="I1015:I1026"/>
    <mergeCell ref="F1024:G1024"/>
    <mergeCell ref="R1018:W1019"/>
    <mergeCell ref="Z1030:AE1032"/>
    <mergeCell ref="B1028:C1028"/>
    <mergeCell ref="J1038:O1039"/>
    <mergeCell ref="J1030:O1032"/>
    <mergeCell ref="F1037:G1037"/>
    <mergeCell ref="D1028:E1028"/>
    <mergeCell ref="R1028:S1028"/>
    <mergeCell ref="B1038:G1039"/>
    <mergeCell ref="AD1028:AE1028"/>
    <mergeCell ref="B1015:C1015"/>
    <mergeCell ref="V1037:W1037"/>
    <mergeCell ref="R1038:W1039"/>
    <mergeCell ref="AB1028:AC1028"/>
    <mergeCell ref="AD1029:AE1029"/>
    <mergeCell ref="AD1015:AE1015"/>
    <mergeCell ref="R1029:S1029"/>
    <mergeCell ref="J1017:O1019"/>
    <mergeCell ref="AB1033:AC1037"/>
    <mergeCell ref="R1015:S1015"/>
    <mergeCell ref="B1032:G1032"/>
    <mergeCell ref="R1030:W1032"/>
    <mergeCell ref="T1033:U1037"/>
    <mergeCell ref="N1024:O1024"/>
    <mergeCell ref="R1017:S1017"/>
    <mergeCell ref="Z1025:AE1026"/>
    <mergeCell ref="Z1015:AA1015"/>
    <mergeCell ref="Z1012:AE1013"/>
    <mergeCell ref="Y1002:Y1013"/>
    <mergeCell ref="Z1016:AA1016"/>
    <mergeCell ref="AB1016:AC1016"/>
    <mergeCell ref="AD1016:AE1016"/>
    <mergeCell ref="AD1003:AE1003"/>
    <mergeCell ref="AB994:AC998"/>
    <mergeCell ref="L1002:M1002"/>
    <mergeCell ref="N1002:O1002"/>
    <mergeCell ref="D1031:E1031"/>
    <mergeCell ref="N1028:O1028"/>
    <mergeCell ref="N1029:O1029"/>
    <mergeCell ref="T1002:U1002"/>
    <mergeCell ref="V1003:W1003"/>
    <mergeCell ref="I1002:I1013"/>
    <mergeCell ref="F1002:G1002"/>
    <mergeCell ref="R1002:S1002"/>
    <mergeCell ref="V1016:W1016"/>
    <mergeCell ref="J1016:K1016"/>
    <mergeCell ref="V1024:W1024"/>
    <mergeCell ref="D1029:E1029"/>
    <mergeCell ref="Q1002:Q1013"/>
    <mergeCell ref="T1017:U1017"/>
    <mergeCell ref="Y1028:Y1039"/>
    <mergeCell ref="Z1028:AA1028"/>
    <mergeCell ref="N1016:O1016"/>
    <mergeCell ref="Q1028:Q1039"/>
    <mergeCell ref="N1015:O1015"/>
    <mergeCell ref="Z1017:AE1019"/>
    <mergeCell ref="AB1020:AC1024"/>
    <mergeCell ref="AD1024:AE1024"/>
    <mergeCell ref="D1020:E1024"/>
    <mergeCell ref="J909:K909"/>
    <mergeCell ref="L897:M897"/>
    <mergeCell ref="N896:O896"/>
    <mergeCell ref="J897:K897"/>
    <mergeCell ref="AB963:AC963"/>
    <mergeCell ref="T963:U963"/>
    <mergeCell ref="Z977:AA977"/>
    <mergeCell ref="Z976:AA976"/>
    <mergeCell ref="L976:M976"/>
    <mergeCell ref="AD1011:AE1011"/>
    <mergeCell ref="AB989:AC989"/>
    <mergeCell ref="T989:U989"/>
    <mergeCell ref="Q976:Q987"/>
    <mergeCell ref="T994:U998"/>
    <mergeCell ref="R999:W1000"/>
    <mergeCell ref="N977:O977"/>
    <mergeCell ref="R991:W993"/>
    <mergeCell ref="N998:O998"/>
    <mergeCell ref="R986:W987"/>
    <mergeCell ref="N972:O972"/>
    <mergeCell ref="AB990:AC990"/>
    <mergeCell ref="Z989:AA989"/>
    <mergeCell ref="N1004:O1004"/>
    <mergeCell ref="J999:O1000"/>
    <mergeCell ref="N985:O985"/>
    <mergeCell ref="J978:O980"/>
    <mergeCell ref="V989:W989"/>
    <mergeCell ref="R989:S989"/>
    <mergeCell ref="AB1002:AC1002"/>
    <mergeCell ref="R1005:W1005"/>
    <mergeCell ref="T1007:U1011"/>
    <mergeCell ref="Z1003:AA1003"/>
    <mergeCell ref="J1002:K1002"/>
    <mergeCell ref="D989:E989"/>
    <mergeCell ref="J1004:K1004"/>
    <mergeCell ref="B1025:G1026"/>
    <mergeCell ref="L1004:M1004"/>
    <mergeCell ref="Z991:AE993"/>
    <mergeCell ref="AB1007:AC1011"/>
    <mergeCell ref="L1015:M1015"/>
    <mergeCell ref="B1017:G1019"/>
    <mergeCell ref="D1002:E1002"/>
    <mergeCell ref="Z1004:AE1006"/>
    <mergeCell ref="AD1002:AE1002"/>
    <mergeCell ref="J1015:K1015"/>
    <mergeCell ref="AB1015:AC1015"/>
    <mergeCell ref="Z978:AE980"/>
    <mergeCell ref="AB1003:AC1003"/>
    <mergeCell ref="V1017:W1017"/>
    <mergeCell ref="L989:M989"/>
    <mergeCell ref="R1006:W1006"/>
    <mergeCell ref="L1020:M1024"/>
    <mergeCell ref="Z965:AA965"/>
    <mergeCell ref="L964:M964"/>
    <mergeCell ref="J964:K964"/>
    <mergeCell ref="Z990:AA990"/>
    <mergeCell ref="L968:M972"/>
    <mergeCell ref="Z973:AE974"/>
    <mergeCell ref="Y950:Y961"/>
    <mergeCell ref="R911:W913"/>
    <mergeCell ref="T914:U918"/>
    <mergeCell ref="J912:O913"/>
    <mergeCell ref="J951:K951"/>
    <mergeCell ref="T955:U959"/>
    <mergeCell ref="J953:K953"/>
    <mergeCell ref="N950:O950"/>
    <mergeCell ref="Z896:AA896"/>
    <mergeCell ref="N951:O951"/>
    <mergeCell ref="L951:M951"/>
    <mergeCell ref="Y896:Y907"/>
    <mergeCell ref="T951:U951"/>
    <mergeCell ref="V951:W951"/>
    <mergeCell ref="V897:W897"/>
    <mergeCell ref="T910:U910"/>
    <mergeCell ref="T950:U950"/>
    <mergeCell ref="V950:W950"/>
    <mergeCell ref="R951:S951"/>
    <mergeCell ref="V910:W910"/>
    <mergeCell ref="R898:W900"/>
    <mergeCell ref="AB977:AC977"/>
    <mergeCell ref="J906:O907"/>
    <mergeCell ref="AD963:AE963"/>
    <mergeCell ref="V972:W972"/>
    <mergeCell ref="Q909:Q920"/>
    <mergeCell ref="B960:G961"/>
    <mergeCell ref="J846:O848"/>
    <mergeCell ref="Q896:Q907"/>
    <mergeCell ref="J898:O900"/>
    <mergeCell ref="Z812:AA812"/>
    <mergeCell ref="J811:K811"/>
    <mergeCell ref="L841:M844"/>
    <mergeCell ref="AB955:AC959"/>
    <mergeCell ref="R952:W954"/>
    <mergeCell ref="R960:W961"/>
    <mergeCell ref="Z951:AA951"/>
    <mergeCell ref="R919:W920"/>
    <mergeCell ref="Z950:AA950"/>
    <mergeCell ref="Z960:AE961"/>
    <mergeCell ref="Q950:Q961"/>
    <mergeCell ref="R896:S896"/>
    <mergeCell ref="A948:AE948"/>
    <mergeCell ref="N953:O953"/>
    <mergeCell ref="F952:G952"/>
    <mergeCell ref="J837:K837"/>
    <mergeCell ref="N837:O837"/>
    <mergeCell ref="Q837:Q848"/>
    <mergeCell ref="F922:G922"/>
    <mergeCell ref="N838:O838"/>
    <mergeCell ref="T837:U837"/>
    <mergeCell ref="J950:K950"/>
    <mergeCell ref="N820:O820"/>
    <mergeCell ref="D838:E838"/>
    <mergeCell ref="B883:C883"/>
    <mergeCell ref="L888:M892"/>
    <mergeCell ref="D837:E837"/>
    <mergeCell ref="F837:G837"/>
    <mergeCell ref="B951:C951"/>
    <mergeCell ref="B925:C925"/>
    <mergeCell ref="B936:C936"/>
    <mergeCell ref="D936:E936"/>
    <mergeCell ref="F936:G936"/>
    <mergeCell ref="F926:G926"/>
    <mergeCell ref="J838:K838"/>
    <mergeCell ref="J839:O840"/>
    <mergeCell ref="B897:C897"/>
    <mergeCell ref="C878:G878"/>
    <mergeCell ref="D924:E924"/>
    <mergeCell ref="B939:C939"/>
    <mergeCell ref="B839:C839"/>
    <mergeCell ref="F846:G846"/>
    <mergeCell ref="F839:G839"/>
    <mergeCell ref="F883:G883"/>
    <mergeCell ref="D855:E859"/>
    <mergeCell ref="J893:O894"/>
    <mergeCell ref="D951:E951"/>
    <mergeCell ref="I883:I894"/>
    <mergeCell ref="N909:O909"/>
    <mergeCell ref="F937:G937"/>
    <mergeCell ref="B851:C851"/>
    <mergeCell ref="B860:G861"/>
    <mergeCell ref="N851:O851"/>
    <mergeCell ref="J852:K852"/>
    <mergeCell ref="L852:M852"/>
    <mergeCell ref="N852:O852"/>
    <mergeCell ref="J853:K853"/>
    <mergeCell ref="L853:M853"/>
    <mergeCell ref="N853:O853"/>
    <mergeCell ref="J854:O854"/>
    <mergeCell ref="D939:E939"/>
    <mergeCell ref="F918:G918"/>
    <mergeCell ref="F939:G939"/>
    <mergeCell ref="B926:C926"/>
    <mergeCell ref="L773:M773"/>
    <mergeCell ref="N787:O787"/>
    <mergeCell ref="F785:G785"/>
    <mergeCell ref="D759:E759"/>
    <mergeCell ref="F799:G799"/>
    <mergeCell ref="D790:E794"/>
    <mergeCell ref="R782:W783"/>
    <mergeCell ref="F781:G781"/>
    <mergeCell ref="D772:E772"/>
    <mergeCell ref="N807:O807"/>
    <mergeCell ref="J800:O802"/>
    <mergeCell ref="L799:M799"/>
    <mergeCell ref="N799:O799"/>
    <mergeCell ref="N773:O773"/>
    <mergeCell ref="D922:E922"/>
    <mergeCell ref="J821:O822"/>
    <mergeCell ref="F759:G759"/>
    <mergeCell ref="N759:O759"/>
    <mergeCell ref="Q759:Q770"/>
    <mergeCell ref="D775:E775"/>
    <mergeCell ref="I837:I848"/>
    <mergeCell ref="R821:W822"/>
    <mergeCell ref="B840:G841"/>
    <mergeCell ref="B838:C838"/>
    <mergeCell ref="D926:E926"/>
    <mergeCell ref="R846:W848"/>
    <mergeCell ref="R839:W840"/>
    <mergeCell ref="F909:G909"/>
    <mergeCell ref="J812:K812"/>
    <mergeCell ref="V755:W755"/>
    <mergeCell ref="Y733:Y744"/>
    <mergeCell ref="B922:C922"/>
    <mergeCell ref="B923:C923"/>
    <mergeCell ref="F923:G923"/>
    <mergeCell ref="N911:O911"/>
    <mergeCell ref="L914:M918"/>
    <mergeCell ref="R811:S811"/>
    <mergeCell ref="V813:W813"/>
    <mergeCell ref="V820:W820"/>
    <mergeCell ref="N897:O897"/>
    <mergeCell ref="D764:E768"/>
    <mergeCell ref="B785:C785"/>
    <mergeCell ref="F786:G786"/>
    <mergeCell ref="F755:G755"/>
    <mergeCell ref="B756:G757"/>
    <mergeCell ref="F776:G776"/>
    <mergeCell ref="N760:O760"/>
    <mergeCell ref="R909:S909"/>
    <mergeCell ref="J798:K798"/>
    <mergeCell ref="J786:K786"/>
    <mergeCell ref="J761:K761"/>
    <mergeCell ref="D776:E776"/>
    <mergeCell ref="L837:M837"/>
    <mergeCell ref="B911:G913"/>
    <mergeCell ref="J769:O770"/>
    <mergeCell ref="R813:S813"/>
    <mergeCell ref="Y837:Y848"/>
    <mergeCell ref="Q811:Q822"/>
    <mergeCell ref="Y811:Y822"/>
    <mergeCell ref="J910:K910"/>
    <mergeCell ref="Z730:AE731"/>
    <mergeCell ref="T733:U733"/>
    <mergeCell ref="B722:C722"/>
    <mergeCell ref="D751:E755"/>
    <mergeCell ref="B734:C734"/>
    <mergeCell ref="D760:E760"/>
    <mergeCell ref="N761:O761"/>
    <mergeCell ref="L734:M734"/>
    <mergeCell ref="J721:K721"/>
    <mergeCell ref="L733:M733"/>
    <mergeCell ref="AB773:AC773"/>
    <mergeCell ref="D733:E733"/>
    <mergeCell ref="L751:M755"/>
    <mergeCell ref="B761:G763"/>
    <mergeCell ref="AD761:AE761"/>
    <mergeCell ref="AB734:AC734"/>
    <mergeCell ref="V760:W760"/>
    <mergeCell ref="AB762:AC762"/>
    <mergeCell ref="AB761:AC761"/>
    <mergeCell ref="Y772:Y783"/>
    <mergeCell ref="B775:C775"/>
    <mergeCell ref="F760:G760"/>
    <mergeCell ref="AB738:AC742"/>
    <mergeCell ref="I950:I961"/>
    <mergeCell ref="L952:M952"/>
    <mergeCell ref="N633:O633"/>
    <mergeCell ref="F665:G665"/>
    <mergeCell ref="V733:W733"/>
    <mergeCell ref="I798:I808"/>
    <mergeCell ref="F639:G639"/>
    <mergeCell ref="F721:G721"/>
    <mergeCell ref="B720:C720"/>
    <mergeCell ref="A718:AE718"/>
    <mergeCell ref="A785:A796"/>
    <mergeCell ref="A798:A809"/>
    <mergeCell ref="A733:A744"/>
    <mergeCell ref="B730:G731"/>
    <mergeCell ref="R756:W757"/>
    <mergeCell ref="F722:G722"/>
    <mergeCell ref="B647:G648"/>
    <mergeCell ref="F663:G663"/>
    <mergeCell ref="B678:C678"/>
    <mergeCell ref="B664:C664"/>
    <mergeCell ref="B776:C776"/>
    <mergeCell ref="Z799:AA799"/>
    <mergeCell ref="D738:E742"/>
    <mergeCell ref="A691:A702"/>
    <mergeCell ref="Q746:Q757"/>
    <mergeCell ref="D725:E729"/>
    <mergeCell ref="J730:O731"/>
    <mergeCell ref="A746:A757"/>
    <mergeCell ref="B746:C746"/>
    <mergeCell ref="V785:W785"/>
    <mergeCell ref="D773:E773"/>
    <mergeCell ref="B760:C760"/>
    <mergeCell ref="A705:A716"/>
    <mergeCell ref="L749:M749"/>
    <mergeCell ref="N749:O749"/>
    <mergeCell ref="J750:O750"/>
    <mergeCell ref="R743:W744"/>
    <mergeCell ref="V746:W746"/>
    <mergeCell ref="L746:M746"/>
    <mergeCell ref="AD720:AE720"/>
    <mergeCell ref="T751:U755"/>
    <mergeCell ref="L747:M747"/>
    <mergeCell ref="F734:G734"/>
    <mergeCell ref="C717:G717"/>
    <mergeCell ref="F747:G747"/>
    <mergeCell ref="C705:G716"/>
    <mergeCell ref="T721:U721"/>
    <mergeCell ref="L720:M720"/>
    <mergeCell ref="L760:M760"/>
    <mergeCell ref="V759:W759"/>
    <mergeCell ref="AB760:AC760"/>
    <mergeCell ref="V720:W720"/>
    <mergeCell ref="Z733:AA733"/>
    <mergeCell ref="Z735:AE737"/>
    <mergeCell ref="L721:M721"/>
    <mergeCell ref="T759:U759"/>
    <mergeCell ref="J760:K760"/>
    <mergeCell ref="A720:A731"/>
    <mergeCell ref="Z743:AE744"/>
    <mergeCell ref="AD759:AE759"/>
    <mergeCell ref="Y746:Y756"/>
    <mergeCell ref="Z746:AA746"/>
    <mergeCell ref="D720:E720"/>
    <mergeCell ref="J736:O737"/>
    <mergeCell ref="F638:G638"/>
    <mergeCell ref="F646:G646"/>
    <mergeCell ref="D746:E746"/>
    <mergeCell ref="F746:G746"/>
    <mergeCell ref="D747:E747"/>
    <mergeCell ref="B640:G641"/>
    <mergeCell ref="B665:C665"/>
    <mergeCell ref="D642:E646"/>
    <mergeCell ref="D639:E639"/>
    <mergeCell ref="F637:G637"/>
    <mergeCell ref="J735:K735"/>
    <mergeCell ref="L735:M735"/>
    <mergeCell ref="B673:G674"/>
    <mergeCell ref="N720:O720"/>
    <mergeCell ref="R720:S720"/>
    <mergeCell ref="T746:U746"/>
    <mergeCell ref="B743:G744"/>
    <mergeCell ref="N735:O735"/>
    <mergeCell ref="R734:S734"/>
    <mergeCell ref="B721:C721"/>
    <mergeCell ref="D638:E638"/>
    <mergeCell ref="B676:C676"/>
    <mergeCell ref="F672:G672"/>
    <mergeCell ref="J722:O724"/>
    <mergeCell ref="D668:E672"/>
    <mergeCell ref="F554:G554"/>
    <mergeCell ref="F530:G530"/>
    <mergeCell ref="R556:S556"/>
    <mergeCell ref="Z555:AA555"/>
    <mergeCell ref="Z559:AA559"/>
    <mergeCell ref="R584:S584"/>
    <mergeCell ref="R568:S568"/>
    <mergeCell ref="V553:W553"/>
    <mergeCell ref="D629:E633"/>
    <mergeCell ref="R634:W635"/>
    <mergeCell ref="I489:I501"/>
    <mergeCell ref="I553:I566"/>
    <mergeCell ref="Z597:AA597"/>
    <mergeCell ref="V620:W620"/>
    <mergeCell ref="Z556:AA556"/>
    <mergeCell ref="Q553:Q566"/>
    <mergeCell ref="F556:G556"/>
    <mergeCell ref="B573:G574"/>
    <mergeCell ref="F583:G583"/>
    <mergeCell ref="F570:G570"/>
    <mergeCell ref="T596:U596"/>
    <mergeCell ref="B572:C572"/>
    <mergeCell ref="D572:E572"/>
    <mergeCell ref="Y568:Y581"/>
    <mergeCell ref="V584:W584"/>
    <mergeCell ref="L625:M625"/>
    <mergeCell ref="B628:C628"/>
    <mergeCell ref="T626:U626"/>
    <mergeCell ref="L626:M626"/>
    <mergeCell ref="L569:M569"/>
    <mergeCell ref="R580:W581"/>
    <mergeCell ref="D575:E579"/>
    <mergeCell ref="AB611:AC611"/>
    <mergeCell ref="Z583:AA583"/>
    <mergeCell ref="V585:W585"/>
    <mergeCell ref="R572:S572"/>
    <mergeCell ref="F571:G571"/>
    <mergeCell ref="Z613:AA613"/>
    <mergeCell ref="Z599:AA599"/>
    <mergeCell ref="V557:W557"/>
    <mergeCell ref="AB625:AC625"/>
    <mergeCell ref="V627:W627"/>
    <mergeCell ref="AB573:AC573"/>
    <mergeCell ref="Z572:AA572"/>
    <mergeCell ref="Z593:AE594"/>
    <mergeCell ref="AB570:AC570"/>
    <mergeCell ref="AB572:AC572"/>
    <mergeCell ref="AB600:AC600"/>
    <mergeCell ref="Y596:Y609"/>
    <mergeCell ref="AD583:AE583"/>
    <mergeCell ref="T616:U620"/>
    <mergeCell ref="AD574:AE574"/>
    <mergeCell ref="AD572:AE572"/>
    <mergeCell ref="AD568:AE568"/>
    <mergeCell ref="AD564:AE564"/>
    <mergeCell ref="AB574:AC574"/>
    <mergeCell ref="AD597:AE597"/>
    <mergeCell ref="Z598:AA598"/>
    <mergeCell ref="Z584:AA584"/>
    <mergeCell ref="Z596:AA596"/>
    <mergeCell ref="Z573:AA573"/>
    <mergeCell ref="AD592:AE592"/>
    <mergeCell ref="R600:S600"/>
    <mergeCell ref="AB603:AC607"/>
    <mergeCell ref="AB475:AC475"/>
    <mergeCell ref="V554:W554"/>
    <mergeCell ref="V556:W556"/>
    <mergeCell ref="T476:U476"/>
    <mergeCell ref="AD476:AE476"/>
    <mergeCell ref="L476:M476"/>
    <mergeCell ref="N478:O478"/>
    <mergeCell ref="L481:M485"/>
    <mergeCell ref="L461:M461"/>
    <mergeCell ref="J431:K431"/>
    <mergeCell ref="J430:K430"/>
    <mergeCell ref="L420:M420"/>
    <mergeCell ref="Y414:Y427"/>
    <mergeCell ref="AB419:AC423"/>
    <mergeCell ref="Z415:AA415"/>
    <mergeCell ref="R415:S415"/>
    <mergeCell ref="R475:S475"/>
    <mergeCell ref="AD444:AE444"/>
    <mergeCell ref="R490:S490"/>
    <mergeCell ref="L415:M415"/>
    <mergeCell ref="L463:M463"/>
    <mergeCell ref="V490:W490"/>
    <mergeCell ref="R491:W493"/>
    <mergeCell ref="N480:O480"/>
    <mergeCell ref="AD553:AE553"/>
    <mergeCell ref="AB553:AC553"/>
    <mergeCell ref="N556:O556"/>
    <mergeCell ref="Q459:Q472"/>
    <mergeCell ref="J463:K463"/>
    <mergeCell ref="N463:O463"/>
    <mergeCell ref="J475:K475"/>
    <mergeCell ref="L466:M470"/>
    <mergeCell ref="R416:S416"/>
    <mergeCell ref="Z416:AE418"/>
    <mergeCell ref="AD414:AE414"/>
    <mergeCell ref="T417:U417"/>
    <mergeCell ref="T418:U418"/>
    <mergeCell ref="T416:U416"/>
    <mergeCell ref="R417:S417"/>
    <mergeCell ref="N415:O415"/>
    <mergeCell ref="L400:M400"/>
    <mergeCell ref="F402:G402"/>
    <mergeCell ref="B381:G382"/>
    <mergeCell ref="V410:W410"/>
    <mergeCell ref="T390:U390"/>
    <mergeCell ref="T384:U384"/>
    <mergeCell ref="Y399:Y412"/>
    <mergeCell ref="AD399:AE399"/>
    <mergeCell ref="J439:O442"/>
    <mergeCell ref="N417:O417"/>
    <mergeCell ref="L404:M404"/>
    <mergeCell ref="D402:E402"/>
    <mergeCell ref="F432:G432"/>
    <mergeCell ref="B405:C405"/>
    <mergeCell ref="N402:O402"/>
    <mergeCell ref="L406:M410"/>
    <mergeCell ref="J411:O412"/>
    <mergeCell ref="D421:E425"/>
    <mergeCell ref="D430:E430"/>
    <mergeCell ref="B426:G427"/>
    <mergeCell ref="F419:G419"/>
    <mergeCell ref="L429:M429"/>
    <mergeCell ref="F415:G415"/>
    <mergeCell ref="D429:E429"/>
    <mergeCell ref="F229:G229"/>
    <mergeCell ref="D217:E217"/>
    <mergeCell ref="Y229:Y240"/>
    <mergeCell ref="R230:S230"/>
    <mergeCell ref="V244:W244"/>
    <mergeCell ref="F171:G171"/>
    <mergeCell ref="D174:E178"/>
    <mergeCell ref="D169:E169"/>
    <mergeCell ref="B145:C145"/>
    <mergeCell ref="J396:O397"/>
    <mergeCell ref="D359:E363"/>
    <mergeCell ref="Z384:AA384"/>
    <mergeCell ref="Z385:AA385"/>
    <mergeCell ref="AB387:AC387"/>
    <mergeCell ref="V372:W372"/>
    <mergeCell ref="Y384:Y396"/>
    <mergeCell ref="R396:W397"/>
    <mergeCell ref="F387:G387"/>
    <mergeCell ref="J388:O390"/>
    <mergeCell ref="I384:I397"/>
    <mergeCell ref="L387:M387"/>
    <mergeCell ref="J387:K387"/>
    <mergeCell ref="F385:G385"/>
    <mergeCell ref="F395:G395"/>
    <mergeCell ref="N386:O386"/>
    <mergeCell ref="B170:C170"/>
    <mergeCell ref="I229:I240"/>
    <mergeCell ref="J226:O227"/>
    <mergeCell ref="J230:K230"/>
    <mergeCell ref="L230:M230"/>
    <mergeCell ref="N231:O231"/>
    <mergeCell ref="J231:K231"/>
    <mergeCell ref="A216:A227"/>
    <mergeCell ref="A229:A240"/>
    <mergeCell ref="R439:W442"/>
    <mergeCell ref="T490:U490"/>
    <mergeCell ref="J133:O134"/>
    <mergeCell ref="N242:O242"/>
    <mergeCell ref="J242:K242"/>
    <mergeCell ref="D230:E230"/>
    <mergeCell ref="V216:W216"/>
    <mergeCell ref="F145:G145"/>
    <mergeCell ref="C186:G197"/>
    <mergeCell ref="AB300:AC300"/>
    <mergeCell ref="D301:E301"/>
    <mergeCell ref="D315:E315"/>
    <mergeCell ref="D387:E387"/>
    <mergeCell ref="J369:K369"/>
    <mergeCell ref="L373:M373"/>
    <mergeCell ref="AB318:AC318"/>
    <mergeCell ref="Y334:Y335"/>
    <mergeCell ref="Z317:AA317"/>
    <mergeCell ref="J314:K314"/>
    <mergeCell ref="J315:K315"/>
    <mergeCell ref="N315:O315"/>
    <mergeCell ref="J331:O331"/>
    <mergeCell ref="D303:E303"/>
    <mergeCell ref="J320:K320"/>
    <mergeCell ref="J304:K304"/>
    <mergeCell ref="B153:G154"/>
    <mergeCell ref="B229:C229"/>
    <mergeCell ref="B216:C216"/>
    <mergeCell ref="D216:E216"/>
    <mergeCell ref="L221:M225"/>
    <mergeCell ref="J229:K229"/>
    <mergeCell ref="B231:G233"/>
    <mergeCell ref="Z626:AA626"/>
    <mergeCell ref="Z570:AA570"/>
    <mergeCell ref="R601:W602"/>
    <mergeCell ref="V599:W599"/>
    <mergeCell ref="R554:S554"/>
    <mergeCell ref="F358:G358"/>
    <mergeCell ref="A117:A128"/>
    <mergeCell ref="L169:M169"/>
    <mergeCell ref="N169:O169"/>
    <mergeCell ref="F118:G118"/>
    <mergeCell ref="J239:O240"/>
    <mergeCell ref="D119:E119"/>
    <mergeCell ref="F126:G126"/>
    <mergeCell ref="J130:K130"/>
    <mergeCell ref="B118:C118"/>
    <mergeCell ref="J117:K117"/>
    <mergeCell ref="I117:I128"/>
    <mergeCell ref="N131:O131"/>
    <mergeCell ref="C200:G211"/>
    <mergeCell ref="A143:A154"/>
    <mergeCell ref="F251:G251"/>
    <mergeCell ref="J252:O253"/>
    <mergeCell ref="B252:G253"/>
    <mergeCell ref="D476:E476"/>
    <mergeCell ref="J445:K445"/>
    <mergeCell ref="B390:C390"/>
    <mergeCell ref="J336:O339"/>
    <mergeCell ref="D388:E388"/>
    <mergeCell ref="D406:E410"/>
    <mergeCell ref="N400:O400"/>
    <mergeCell ref="L445:M445"/>
    <mergeCell ref="B344:C344"/>
    <mergeCell ref="D345:E345"/>
    <mergeCell ref="D385:E385"/>
    <mergeCell ref="J381:O382"/>
    <mergeCell ref="B371:G375"/>
    <mergeCell ref="F354:G354"/>
    <mergeCell ref="D358:E358"/>
    <mergeCell ref="B414:C414"/>
    <mergeCell ref="J432:O433"/>
    <mergeCell ref="L434:M438"/>
    <mergeCell ref="D399:E399"/>
    <mergeCell ref="B396:G397"/>
    <mergeCell ref="B417:C417"/>
    <mergeCell ref="D460:E460"/>
    <mergeCell ref="D465:E465"/>
    <mergeCell ref="D464:E464"/>
    <mergeCell ref="D462:E462"/>
    <mergeCell ref="D444:E444"/>
    <mergeCell ref="L464:M464"/>
    <mergeCell ref="B465:C465"/>
    <mergeCell ref="N403:O403"/>
    <mergeCell ref="N404:O404"/>
    <mergeCell ref="F405:G405"/>
    <mergeCell ref="D344:E344"/>
    <mergeCell ref="D357:E357"/>
    <mergeCell ref="B364:G365"/>
    <mergeCell ref="B370:C370"/>
    <mergeCell ref="B404:C404"/>
    <mergeCell ref="D401:E401"/>
    <mergeCell ref="B432:C432"/>
    <mergeCell ref="J405:K405"/>
    <mergeCell ref="C198:G198"/>
    <mergeCell ref="I143:I154"/>
    <mergeCell ref="D143:E143"/>
    <mergeCell ref="F143:G143"/>
    <mergeCell ref="N238:O238"/>
    <mergeCell ref="D170:E170"/>
    <mergeCell ref="L156:M156"/>
    <mergeCell ref="T230:U230"/>
    <mergeCell ref="Q216:Q227"/>
    <mergeCell ref="T231:U231"/>
    <mergeCell ref="J232:O233"/>
    <mergeCell ref="F144:G144"/>
    <mergeCell ref="J144:K144"/>
    <mergeCell ref="Q242:Q253"/>
    <mergeCell ref="L234:M238"/>
    <mergeCell ref="J120:O121"/>
    <mergeCell ref="D156:E156"/>
    <mergeCell ref="B169:C169"/>
    <mergeCell ref="I130:I141"/>
    <mergeCell ref="J131:K131"/>
    <mergeCell ref="B171:C171"/>
    <mergeCell ref="L145:M145"/>
    <mergeCell ref="N145:O145"/>
    <mergeCell ref="N171:O171"/>
    <mergeCell ref="D159:E159"/>
    <mergeCell ref="B157:C157"/>
    <mergeCell ref="B217:C217"/>
    <mergeCell ref="D132:E132"/>
    <mergeCell ref="D122:E126"/>
    <mergeCell ref="D219:E219"/>
    <mergeCell ref="R130:S130"/>
    <mergeCell ref="B143:C143"/>
    <mergeCell ref="A186:A197"/>
    <mergeCell ref="J143:K143"/>
    <mergeCell ref="R117:S117"/>
    <mergeCell ref="L144:M144"/>
    <mergeCell ref="F159:G159"/>
    <mergeCell ref="D171:E171"/>
    <mergeCell ref="B156:C156"/>
    <mergeCell ref="N130:O130"/>
    <mergeCell ref="N157:O157"/>
    <mergeCell ref="B117:C117"/>
    <mergeCell ref="R165:W167"/>
    <mergeCell ref="T160:U164"/>
    <mergeCell ref="T118:U118"/>
    <mergeCell ref="V113:W113"/>
    <mergeCell ref="J401:K401"/>
    <mergeCell ref="T156:U156"/>
    <mergeCell ref="N156:O156"/>
    <mergeCell ref="T217:U217"/>
    <mergeCell ref="V217:W217"/>
    <mergeCell ref="T246:U246"/>
    <mergeCell ref="R242:S242"/>
    <mergeCell ref="R244:S244"/>
    <mergeCell ref="R243:S243"/>
    <mergeCell ref="T245:U245"/>
    <mergeCell ref="L229:M229"/>
    <mergeCell ref="V156:W156"/>
    <mergeCell ref="J170:K170"/>
    <mergeCell ref="J216:K216"/>
    <mergeCell ref="V158:W158"/>
    <mergeCell ref="B230:C230"/>
    <mergeCell ref="B158:C158"/>
    <mergeCell ref="D145:E145"/>
    <mergeCell ref="Z231:AE233"/>
    <mergeCell ref="AB216:AC216"/>
    <mergeCell ref="D157:E157"/>
    <mergeCell ref="J146:O147"/>
    <mergeCell ref="I169:I182"/>
    <mergeCell ref="F170:G170"/>
    <mergeCell ref="R226:W227"/>
    <mergeCell ref="N229:O229"/>
    <mergeCell ref="R229:S229"/>
    <mergeCell ref="D161:E165"/>
    <mergeCell ref="B166:G167"/>
    <mergeCell ref="B172:G173"/>
    <mergeCell ref="I156:I167"/>
    <mergeCell ref="B218:C218"/>
    <mergeCell ref="Z229:AA229"/>
    <mergeCell ref="Z230:AA230"/>
    <mergeCell ref="N230:O230"/>
    <mergeCell ref="J172:O173"/>
    <mergeCell ref="F216:G216"/>
    <mergeCell ref="F219:G219"/>
    <mergeCell ref="L216:M216"/>
    <mergeCell ref="A184:AG184"/>
    <mergeCell ref="B179:G182"/>
    <mergeCell ref="D218:E218"/>
    <mergeCell ref="L170:M170"/>
    <mergeCell ref="N170:O170"/>
    <mergeCell ref="L174:M178"/>
    <mergeCell ref="J166:O167"/>
    <mergeCell ref="J217:K217"/>
    <mergeCell ref="B146:G147"/>
    <mergeCell ref="AB229:AC229"/>
    <mergeCell ref="T221:U225"/>
    <mergeCell ref="AD100:AE100"/>
    <mergeCell ref="L135:M139"/>
    <mergeCell ref="R140:W141"/>
    <mergeCell ref="V132:W132"/>
    <mergeCell ref="F133:G133"/>
    <mergeCell ref="B134:G134"/>
    <mergeCell ref="R104:S104"/>
    <mergeCell ref="T105:U105"/>
    <mergeCell ref="F106:G106"/>
    <mergeCell ref="N113:O113"/>
    <mergeCell ref="F117:G117"/>
    <mergeCell ref="J127:O128"/>
    <mergeCell ref="N117:O117"/>
    <mergeCell ref="Q117:Q128"/>
    <mergeCell ref="F113:G113"/>
    <mergeCell ref="T117:U117"/>
    <mergeCell ref="R120:W121"/>
    <mergeCell ref="R118:S118"/>
    <mergeCell ref="F119:G119"/>
    <mergeCell ref="N118:O118"/>
    <mergeCell ref="B120:G121"/>
    <mergeCell ref="L130:M130"/>
    <mergeCell ref="R127:W128"/>
    <mergeCell ref="J105:K105"/>
    <mergeCell ref="F132:G132"/>
    <mergeCell ref="B127:G128"/>
    <mergeCell ref="B107:G108"/>
    <mergeCell ref="T132:U132"/>
    <mergeCell ref="B119:C119"/>
    <mergeCell ref="N126:O126"/>
    <mergeCell ref="V130:W130"/>
    <mergeCell ref="J114:O115"/>
    <mergeCell ref="B3:C3"/>
    <mergeCell ref="V100:W100"/>
    <mergeCell ref="Z5:AA5"/>
    <mergeCell ref="J101:O102"/>
    <mergeCell ref="AB96:AC100"/>
    <mergeCell ref="Y91:Y102"/>
    <mergeCell ref="N38:O38"/>
    <mergeCell ref="B69:C69"/>
    <mergeCell ref="D69:E69"/>
    <mergeCell ref="F38:G38"/>
    <mergeCell ref="B31:G33"/>
    <mergeCell ref="F68:G68"/>
    <mergeCell ref="R29:S29"/>
    <mergeCell ref="T29:U29"/>
    <mergeCell ref="J32:K32"/>
    <mergeCell ref="C84:G84"/>
    <mergeCell ref="D95:E95"/>
    <mergeCell ref="B78:G79"/>
    <mergeCell ref="F44:G44"/>
    <mergeCell ref="Q91:Q102"/>
    <mergeCell ref="L94:M94"/>
    <mergeCell ref="L95:M95"/>
    <mergeCell ref="F16:G16"/>
    <mergeCell ref="B18:C18"/>
    <mergeCell ref="I16:I27"/>
    <mergeCell ref="L117:M117"/>
    <mergeCell ref="D106:E106"/>
    <mergeCell ref="L118:M118"/>
    <mergeCell ref="R119:S119"/>
    <mergeCell ref="T109:U113"/>
    <mergeCell ref="V126:W126"/>
    <mergeCell ref="R132:S132"/>
    <mergeCell ref="D118:E118"/>
    <mergeCell ref="F131:G131"/>
    <mergeCell ref="I104:I115"/>
    <mergeCell ref="N104:O104"/>
    <mergeCell ref="F51:G51"/>
    <mergeCell ref="A68:A79"/>
    <mergeCell ref="AD93:AE93"/>
    <mergeCell ref="B68:C68"/>
    <mergeCell ref="Q29:Q40"/>
    <mergeCell ref="V38:W38"/>
    <mergeCell ref="B95:C95"/>
    <mergeCell ref="Z16:AA16"/>
    <mergeCell ref="D18:E18"/>
    <mergeCell ref="T91:U91"/>
    <mergeCell ref="T96:U100"/>
    <mergeCell ref="V91:W91"/>
    <mergeCell ref="J94:K94"/>
    <mergeCell ref="F93:G93"/>
    <mergeCell ref="D96:E100"/>
    <mergeCell ref="V92:W92"/>
    <mergeCell ref="B45:G46"/>
    <mergeCell ref="D47:E51"/>
    <mergeCell ref="N91:O91"/>
    <mergeCell ref="L96:M100"/>
    <mergeCell ref="R92:S92"/>
    <mergeCell ref="L92:M92"/>
    <mergeCell ref="N92:O92"/>
    <mergeCell ref="B94:C94"/>
    <mergeCell ref="B92:C92"/>
    <mergeCell ref="B91:C91"/>
    <mergeCell ref="N100:O100"/>
    <mergeCell ref="B70:G72"/>
    <mergeCell ref="T93:U93"/>
    <mergeCell ref="N95:O95"/>
    <mergeCell ref="R94:W95"/>
    <mergeCell ref="C83:G83"/>
    <mergeCell ref="D3:E3"/>
    <mergeCell ref="T6:U6"/>
    <mergeCell ref="V6:W6"/>
    <mergeCell ref="R13:W14"/>
    <mergeCell ref="N18:O18"/>
    <mergeCell ref="B19:G20"/>
    <mergeCell ref="AB17:AC17"/>
    <mergeCell ref="Z19:AE20"/>
    <mergeCell ref="Z18:AA18"/>
    <mergeCell ref="A81:AE81"/>
    <mergeCell ref="T30:U30"/>
    <mergeCell ref="K83:O83"/>
    <mergeCell ref="K84:O84"/>
    <mergeCell ref="J91:K91"/>
    <mergeCell ref="L93:M93"/>
    <mergeCell ref="B93:C93"/>
    <mergeCell ref="D91:E91"/>
    <mergeCell ref="D93:E93"/>
    <mergeCell ref="D43:E43"/>
    <mergeCell ref="F43:G43"/>
    <mergeCell ref="B44:C44"/>
    <mergeCell ref="R18:W20"/>
    <mergeCell ref="A29:A40"/>
    <mergeCell ref="D44:E44"/>
    <mergeCell ref="D68:E68"/>
    <mergeCell ref="D21:E25"/>
    <mergeCell ref="V31:W31"/>
    <mergeCell ref="R32:W33"/>
    <mergeCell ref="AB31:AC31"/>
    <mergeCell ref="Z92:AA92"/>
    <mergeCell ref="AB18:AC18"/>
    <mergeCell ref="A42:A53"/>
    <mergeCell ref="F25:G25"/>
    <mergeCell ref="R17:S17"/>
    <mergeCell ref="L29:M29"/>
    <mergeCell ref="AB16:AC16"/>
    <mergeCell ref="L8:M12"/>
    <mergeCell ref="Z26:AE27"/>
    <mergeCell ref="AD12:AE12"/>
    <mergeCell ref="AB4:AC4"/>
    <mergeCell ref="L16:M16"/>
    <mergeCell ref="N17:O17"/>
    <mergeCell ref="R30:S30"/>
    <mergeCell ref="Y3:Y14"/>
    <mergeCell ref="AB8:AC12"/>
    <mergeCell ref="AD5:AE5"/>
    <mergeCell ref="Z13:AE14"/>
    <mergeCell ref="AD4:AE4"/>
    <mergeCell ref="J4:K4"/>
    <mergeCell ref="J17:K17"/>
    <mergeCell ref="AB21:AC25"/>
    <mergeCell ref="A1:AE1"/>
    <mergeCell ref="A2:O2"/>
    <mergeCell ref="N4:O4"/>
    <mergeCell ref="V12:W12"/>
    <mergeCell ref="D34:E38"/>
    <mergeCell ref="B29:C29"/>
    <mergeCell ref="R6:S6"/>
    <mergeCell ref="L4:M4"/>
    <mergeCell ref="L3:M3"/>
    <mergeCell ref="Q3:Q13"/>
    <mergeCell ref="J3:K3"/>
    <mergeCell ref="J6:K6"/>
    <mergeCell ref="N12:O12"/>
    <mergeCell ref="V5:W5"/>
    <mergeCell ref="J13:O14"/>
    <mergeCell ref="F3:G3"/>
    <mergeCell ref="F4:G4"/>
    <mergeCell ref="B5:G7"/>
    <mergeCell ref="D8:E12"/>
    <mergeCell ref="B4:C4"/>
    <mergeCell ref="D4:E4"/>
    <mergeCell ref="T31:U31"/>
    <mergeCell ref="R5:S5"/>
    <mergeCell ref="T5:U5"/>
    <mergeCell ref="J5:K5"/>
    <mergeCell ref="J31:K31"/>
    <mergeCell ref="R7:W7"/>
    <mergeCell ref="L6:M6"/>
    <mergeCell ref="A3:A14"/>
    <mergeCell ref="N32:O32"/>
    <mergeCell ref="A16:A27"/>
    <mergeCell ref="F18:G18"/>
    <mergeCell ref="V251:W251"/>
    <mergeCell ref="D247:E251"/>
    <mergeCell ref="N251:O251"/>
    <mergeCell ref="A255:A266"/>
    <mergeCell ref="N5:O5"/>
    <mergeCell ref="J7:O7"/>
    <mergeCell ref="R3:S3"/>
    <mergeCell ref="V17:W17"/>
    <mergeCell ref="J33:K33"/>
    <mergeCell ref="L33:M33"/>
    <mergeCell ref="L21:M25"/>
    <mergeCell ref="V16:W16"/>
    <mergeCell ref="J29:K29"/>
    <mergeCell ref="J30:K30"/>
    <mergeCell ref="L34:M38"/>
    <mergeCell ref="N31:O31"/>
    <mergeCell ref="J39:O40"/>
    <mergeCell ref="D73:E77"/>
    <mergeCell ref="F77:G77"/>
    <mergeCell ref="V25:W25"/>
    <mergeCell ref="R31:S31"/>
    <mergeCell ref="T21:U25"/>
    <mergeCell ref="R39:W40"/>
    <mergeCell ref="B39:G40"/>
    <mergeCell ref="N16:O16"/>
    <mergeCell ref="L31:M31"/>
    <mergeCell ref="F69:G69"/>
    <mergeCell ref="F94:G94"/>
    <mergeCell ref="L5:M5"/>
    <mergeCell ref="I29:I40"/>
    <mergeCell ref="B26:G27"/>
    <mergeCell ref="F12:G12"/>
    <mergeCell ref="A268:A279"/>
    <mergeCell ref="B268:C268"/>
    <mergeCell ref="J132:K132"/>
    <mergeCell ref="L132:M132"/>
    <mergeCell ref="N132:O132"/>
    <mergeCell ref="D234:E238"/>
    <mergeCell ref="F230:G230"/>
    <mergeCell ref="D229:E229"/>
    <mergeCell ref="B255:C255"/>
    <mergeCell ref="A130:A141"/>
    <mergeCell ref="B130:C130"/>
    <mergeCell ref="B131:C131"/>
    <mergeCell ref="B133:C133"/>
    <mergeCell ref="A156:A167"/>
    <mergeCell ref="A169:A182"/>
    <mergeCell ref="C212:G212"/>
    <mergeCell ref="T17:U17"/>
    <mergeCell ref="B17:C17"/>
    <mergeCell ref="J18:K18"/>
    <mergeCell ref="J19:K19"/>
    <mergeCell ref="L19:M19"/>
    <mergeCell ref="N19:O19"/>
    <mergeCell ref="J20:O20"/>
    <mergeCell ref="R26:W27"/>
    <mergeCell ref="N29:O29"/>
    <mergeCell ref="N30:O30"/>
    <mergeCell ref="D17:E17"/>
    <mergeCell ref="Q16:Q27"/>
    <mergeCell ref="V29:W29"/>
    <mergeCell ref="J16:K16"/>
    <mergeCell ref="D16:E16"/>
    <mergeCell ref="L30:M30"/>
    <mergeCell ref="D29:E29"/>
    <mergeCell ref="F29:G29"/>
    <mergeCell ref="B30:C30"/>
    <mergeCell ref="L18:M18"/>
    <mergeCell ref="L17:M17"/>
    <mergeCell ref="J26:O27"/>
    <mergeCell ref="J104:K104"/>
    <mergeCell ref="Z32:AE33"/>
    <mergeCell ref="AD113:AE113"/>
    <mergeCell ref="L106:M106"/>
    <mergeCell ref="C86:G86"/>
    <mergeCell ref="C87:G87"/>
    <mergeCell ref="AD3:AE3"/>
    <mergeCell ref="AD17:AE17"/>
    <mergeCell ref="N3:O3"/>
    <mergeCell ref="V246:W246"/>
    <mergeCell ref="Z17:AA17"/>
    <mergeCell ref="R16:S16"/>
    <mergeCell ref="AD16:AE16"/>
    <mergeCell ref="AD92:AE92"/>
    <mergeCell ref="Y16:Y27"/>
    <mergeCell ref="AD25:AE25"/>
    <mergeCell ref="AD18:AE18"/>
    <mergeCell ref="AB29:AC29"/>
    <mergeCell ref="AD31:AE31"/>
    <mergeCell ref="B13:G14"/>
    <mergeCell ref="N6:O6"/>
    <mergeCell ref="I3:I13"/>
    <mergeCell ref="F17:G17"/>
    <mergeCell ref="Z4:AA4"/>
    <mergeCell ref="B16:C16"/>
    <mergeCell ref="T16:U16"/>
    <mergeCell ref="Z252:AE253"/>
    <mergeCell ref="AD299:AE299"/>
    <mergeCell ref="V314:W314"/>
    <mergeCell ref="F315:G315"/>
    <mergeCell ref="L334:M334"/>
    <mergeCell ref="J334:K334"/>
    <mergeCell ref="N320:O320"/>
    <mergeCell ref="AE334:AE335"/>
    <mergeCell ref="A354:A365"/>
    <mergeCell ref="AB315:AC315"/>
    <mergeCell ref="V310:W310"/>
    <mergeCell ref="L109:M113"/>
    <mergeCell ref="A341:A352"/>
    <mergeCell ref="T3:U3"/>
    <mergeCell ref="V3:W3"/>
    <mergeCell ref="R4:S4"/>
    <mergeCell ref="T4:U4"/>
    <mergeCell ref="V4:W4"/>
    <mergeCell ref="AB5:AC5"/>
    <mergeCell ref="Z3:AA3"/>
    <mergeCell ref="AB3:AC3"/>
    <mergeCell ref="B104:C104"/>
    <mergeCell ref="Q104:Q115"/>
    <mergeCell ref="J107:O108"/>
    <mergeCell ref="D104:E104"/>
    <mergeCell ref="N94:O94"/>
    <mergeCell ref="F95:G95"/>
    <mergeCell ref="L104:M104"/>
    <mergeCell ref="N25:O25"/>
    <mergeCell ref="F100:G100"/>
    <mergeCell ref="J93:K93"/>
    <mergeCell ref="L91:M91"/>
    <mergeCell ref="AB414:AC414"/>
    <mergeCell ref="T401:U401"/>
    <mergeCell ref="V389:W389"/>
    <mergeCell ref="T415:U415"/>
    <mergeCell ref="T406:U410"/>
    <mergeCell ref="AB400:AC400"/>
    <mergeCell ref="Z400:AA400"/>
    <mergeCell ref="D335:E335"/>
    <mergeCell ref="T372:U372"/>
    <mergeCell ref="F356:G356"/>
    <mergeCell ref="J375:K375"/>
    <mergeCell ref="B43:C43"/>
    <mergeCell ref="Z106:AA106"/>
    <mergeCell ref="Z105:AA105"/>
    <mergeCell ref="L242:M242"/>
    <mergeCell ref="B256:C256"/>
    <mergeCell ref="A314:A327"/>
    <mergeCell ref="I299:I312"/>
    <mergeCell ref="F255:G255"/>
    <mergeCell ref="F256:G256"/>
    <mergeCell ref="D316:E316"/>
    <mergeCell ref="B311:G312"/>
    <mergeCell ref="L244:M244"/>
    <mergeCell ref="B271:C271"/>
    <mergeCell ref="B272:C272"/>
    <mergeCell ref="B331:G331"/>
    <mergeCell ref="F341:G341"/>
    <mergeCell ref="N325:O325"/>
    <mergeCell ref="B302:C302"/>
    <mergeCell ref="B278:G279"/>
    <mergeCell ref="B269:C269"/>
    <mergeCell ref="T319:U319"/>
    <mergeCell ref="D314:E314"/>
    <mergeCell ref="R332:W332"/>
    <mergeCell ref="R326:W327"/>
    <mergeCell ref="B315:C315"/>
    <mergeCell ref="B343:C343"/>
    <mergeCell ref="B341:C341"/>
    <mergeCell ref="V415:W415"/>
    <mergeCell ref="V401:W401"/>
    <mergeCell ref="R402:S402"/>
    <mergeCell ref="T402:U402"/>
    <mergeCell ref="V402:W402"/>
    <mergeCell ref="R403:S403"/>
    <mergeCell ref="T403:U403"/>
    <mergeCell ref="V403:W403"/>
    <mergeCell ref="R404:S404"/>
    <mergeCell ref="Z402:AA402"/>
    <mergeCell ref="V400:W400"/>
    <mergeCell ref="Z399:AA399"/>
    <mergeCell ref="L399:M399"/>
    <mergeCell ref="D405:E405"/>
    <mergeCell ref="B356:C356"/>
    <mergeCell ref="A369:A382"/>
    <mergeCell ref="D346:E350"/>
    <mergeCell ref="N372:O372"/>
    <mergeCell ref="B355:C355"/>
    <mergeCell ref="F305:G305"/>
    <mergeCell ref="Q314:Q327"/>
    <mergeCell ref="B387:C387"/>
    <mergeCell ref="V388:W388"/>
    <mergeCell ref="R399:S399"/>
    <mergeCell ref="B402:C402"/>
    <mergeCell ref="F404:G404"/>
    <mergeCell ref="B400:C400"/>
    <mergeCell ref="R400:S400"/>
    <mergeCell ref="Q399:Q412"/>
    <mergeCell ref="V404:W404"/>
    <mergeCell ref="Z404:AE405"/>
    <mergeCell ref="AD400:AE400"/>
    <mergeCell ref="Z389:AA389"/>
    <mergeCell ref="Z388:AA388"/>
    <mergeCell ref="F335:G335"/>
    <mergeCell ref="L372:M372"/>
    <mergeCell ref="J372:K372"/>
    <mergeCell ref="L376:M380"/>
    <mergeCell ref="N375:O375"/>
    <mergeCell ref="N370:O370"/>
    <mergeCell ref="D355:E355"/>
    <mergeCell ref="B335:C335"/>
    <mergeCell ref="N380:O380"/>
    <mergeCell ref="L335:M335"/>
    <mergeCell ref="V370:W370"/>
    <mergeCell ref="F370:G370"/>
    <mergeCell ref="V385:W385"/>
    <mergeCell ref="R386:S386"/>
    <mergeCell ref="V380:W380"/>
    <mergeCell ref="R388:S388"/>
    <mergeCell ref="Z403:AA403"/>
    <mergeCell ref="AB402:AC402"/>
    <mergeCell ref="AB374:AC378"/>
    <mergeCell ref="AB384:AC384"/>
    <mergeCell ref="D403:E403"/>
    <mergeCell ref="N399:O399"/>
    <mergeCell ref="J399:K399"/>
    <mergeCell ref="F399:G399"/>
    <mergeCell ref="D384:E384"/>
    <mergeCell ref="V395:W395"/>
    <mergeCell ref="I369:I381"/>
    <mergeCell ref="L369:M369"/>
    <mergeCell ref="L370:M370"/>
    <mergeCell ref="V375:W375"/>
    <mergeCell ref="D306:E310"/>
    <mergeCell ref="T315:U315"/>
    <mergeCell ref="T306:U310"/>
    <mergeCell ref="V317:W317"/>
    <mergeCell ref="A334:A339"/>
    <mergeCell ref="B351:G352"/>
    <mergeCell ref="Z369:AA369"/>
    <mergeCell ref="F350:G350"/>
    <mergeCell ref="A329:A332"/>
    <mergeCell ref="A299:A312"/>
    <mergeCell ref="N335:O335"/>
    <mergeCell ref="L314:M314"/>
    <mergeCell ref="L306:M310"/>
    <mergeCell ref="N303:O303"/>
    <mergeCell ref="J318:K318"/>
    <mergeCell ref="J316:K316"/>
    <mergeCell ref="T301:U301"/>
    <mergeCell ref="R299:S299"/>
    <mergeCell ref="J335:K335"/>
    <mergeCell ref="Z319:AA319"/>
    <mergeCell ref="L319:M319"/>
    <mergeCell ref="L320:M320"/>
    <mergeCell ref="R319:S319"/>
    <mergeCell ref="B358:C358"/>
    <mergeCell ref="T304:U304"/>
    <mergeCell ref="J319:K319"/>
    <mergeCell ref="N318:O318"/>
    <mergeCell ref="F355:G355"/>
    <mergeCell ref="D342:E342"/>
    <mergeCell ref="F344:G344"/>
    <mergeCell ref="B345:C345"/>
    <mergeCell ref="A367:AE367"/>
    <mergeCell ref="AD371:AE371"/>
    <mergeCell ref="AD370:AE370"/>
    <mergeCell ref="A242:A253"/>
    <mergeCell ref="Q299:Q312"/>
    <mergeCell ref="B326:G327"/>
    <mergeCell ref="B330:C330"/>
    <mergeCell ref="J303:K303"/>
    <mergeCell ref="T330:U330"/>
    <mergeCell ref="N329:O329"/>
    <mergeCell ref="R320:S320"/>
    <mergeCell ref="T316:U316"/>
    <mergeCell ref="N314:O314"/>
    <mergeCell ref="T314:U314"/>
    <mergeCell ref="F272:G272"/>
    <mergeCell ref="F304:G304"/>
    <mergeCell ref="J302:K302"/>
    <mergeCell ref="N301:O301"/>
    <mergeCell ref="F325:G325"/>
    <mergeCell ref="B329:C329"/>
    <mergeCell ref="F314:G314"/>
    <mergeCell ref="T299:U299"/>
    <mergeCell ref="R315:S315"/>
    <mergeCell ref="F303:G303"/>
    <mergeCell ref="F330:G330"/>
    <mergeCell ref="F310:G310"/>
    <mergeCell ref="J299:K299"/>
    <mergeCell ref="B300:C300"/>
    <mergeCell ref="D302:E302"/>
    <mergeCell ref="F264:G264"/>
    <mergeCell ref="B265:G266"/>
    <mergeCell ref="D260:E264"/>
    <mergeCell ref="F301:G301"/>
    <mergeCell ref="T371:U371"/>
    <mergeCell ref="T369:U369"/>
    <mergeCell ref="R371:S371"/>
    <mergeCell ref="I314:I327"/>
    <mergeCell ref="AD318:AE318"/>
    <mergeCell ref="F389:G389"/>
    <mergeCell ref="T244:U244"/>
    <mergeCell ref="V243:W243"/>
    <mergeCell ref="Z242:AA242"/>
    <mergeCell ref="B243:C243"/>
    <mergeCell ref="N304:O304"/>
    <mergeCell ref="B332:G332"/>
    <mergeCell ref="F269:G269"/>
    <mergeCell ref="B369:C369"/>
    <mergeCell ref="J385:K385"/>
    <mergeCell ref="AD334:AD335"/>
    <mergeCell ref="Z371:AA371"/>
    <mergeCell ref="Z336:AA336"/>
    <mergeCell ref="B334:C334"/>
    <mergeCell ref="N334:O334"/>
    <mergeCell ref="D334:E334"/>
    <mergeCell ref="B357:C357"/>
    <mergeCell ref="D376:E380"/>
    <mergeCell ref="L317:M317"/>
    <mergeCell ref="R245:S245"/>
    <mergeCell ref="Q334:W339"/>
    <mergeCell ref="V245:W245"/>
    <mergeCell ref="AB329:AC329"/>
    <mergeCell ref="AB320:AC320"/>
    <mergeCell ref="AB245:AC245"/>
    <mergeCell ref="J370:K370"/>
    <mergeCell ref="J386:K386"/>
    <mergeCell ref="AD316:AE316"/>
    <mergeCell ref="D271:E271"/>
    <mergeCell ref="Y299:Y312"/>
    <mergeCell ref="L316:M316"/>
    <mergeCell ref="V303:W303"/>
    <mergeCell ref="V299:W299"/>
    <mergeCell ref="F302:G302"/>
    <mergeCell ref="V302:W302"/>
    <mergeCell ref="F271:G271"/>
    <mergeCell ref="T305:U305"/>
    <mergeCell ref="Z386:AA386"/>
    <mergeCell ref="T388:U388"/>
    <mergeCell ref="V387:W387"/>
    <mergeCell ref="T376:U380"/>
    <mergeCell ref="Q369:Q381"/>
    <mergeCell ref="L384:M384"/>
    <mergeCell ref="Y314:Y327"/>
    <mergeCell ref="V371:W371"/>
    <mergeCell ref="L386:M386"/>
    <mergeCell ref="T375:U375"/>
    <mergeCell ref="N374:O374"/>
    <mergeCell ref="T374:U374"/>
    <mergeCell ref="AB299:AC299"/>
    <mergeCell ref="AB301:AC301"/>
    <mergeCell ref="AB321:AC325"/>
    <mergeCell ref="AB319:AC319"/>
    <mergeCell ref="Q384:Q396"/>
    <mergeCell ref="L375:M375"/>
    <mergeCell ref="L391:M395"/>
    <mergeCell ref="T391:U395"/>
    <mergeCell ref="D321:E325"/>
    <mergeCell ref="D299:E299"/>
    <mergeCell ref="V325:W325"/>
    <mergeCell ref="T329:U329"/>
    <mergeCell ref="T317:U317"/>
    <mergeCell ref="Z320:AA320"/>
    <mergeCell ref="D370:E370"/>
    <mergeCell ref="V369:W369"/>
    <mergeCell ref="V319:W319"/>
    <mergeCell ref="B144:C144"/>
    <mergeCell ref="L157:M157"/>
    <mergeCell ref="L159:M159"/>
    <mergeCell ref="R159:S159"/>
    <mergeCell ref="V301:W301"/>
    <mergeCell ref="L217:M217"/>
    <mergeCell ref="J158:K158"/>
    <mergeCell ref="L158:M158"/>
    <mergeCell ref="N158:O158"/>
    <mergeCell ref="T158:U158"/>
    <mergeCell ref="B354:C354"/>
    <mergeCell ref="F357:G357"/>
    <mergeCell ref="B336:G339"/>
    <mergeCell ref="F342:G342"/>
    <mergeCell ref="D341:E341"/>
    <mergeCell ref="B342:C342"/>
    <mergeCell ref="V329:W329"/>
    <mergeCell ref="Z299:AA299"/>
    <mergeCell ref="V315:W315"/>
    <mergeCell ref="T321:U325"/>
    <mergeCell ref="T320:U320"/>
    <mergeCell ref="B316:C316"/>
    <mergeCell ref="B314:C314"/>
    <mergeCell ref="R300:S300"/>
    <mergeCell ref="B270:C270"/>
    <mergeCell ref="B242:C242"/>
    <mergeCell ref="B159:C159"/>
    <mergeCell ref="B257:G259"/>
    <mergeCell ref="V238:W238"/>
    <mergeCell ref="V159:W159"/>
    <mergeCell ref="R231:S231"/>
    <mergeCell ref="F156:G156"/>
    <mergeCell ref="F169:G169"/>
    <mergeCell ref="D158:E158"/>
    <mergeCell ref="N300:O300"/>
    <mergeCell ref="J153:O154"/>
    <mergeCell ref="D148:E152"/>
    <mergeCell ref="D255:E255"/>
    <mergeCell ref="V157:W157"/>
    <mergeCell ref="B140:G141"/>
    <mergeCell ref="F268:G268"/>
    <mergeCell ref="D269:E269"/>
    <mergeCell ref="F158:G158"/>
    <mergeCell ref="F157:G157"/>
    <mergeCell ref="J157:K157"/>
    <mergeCell ref="L299:M299"/>
    <mergeCell ref="D273:E277"/>
    <mergeCell ref="N299:O299"/>
    <mergeCell ref="F300:G300"/>
    <mergeCell ref="A297:AE297"/>
    <mergeCell ref="D256:E256"/>
    <mergeCell ref="D270:E270"/>
    <mergeCell ref="Y242:Y253"/>
    <mergeCell ref="A281:AG281"/>
    <mergeCell ref="A283:A294"/>
    <mergeCell ref="C283:G294"/>
    <mergeCell ref="C295:G295"/>
    <mergeCell ref="AD230:AE230"/>
    <mergeCell ref="Z245:AA245"/>
    <mergeCell ref="V304:W304"/>
    <mergeCell ref="Z302:AA302"/>
    <mergeCell ref="R329:S329"/>
    <mergeCell ref="L301:M301"/>
    <mergeCell ref="L304:M304"/>
    <mergeCell ref="V318:W318"/>
    <mergeCell ref="D300:E300"/>
    <mergeCell ref="AD302:AE302"/>
    <mergeCell ref="J159:K159"/>
    <mergeCell ref="F217:G217"/>
    <mergeCell ref="T242:U242"/>
    <mergeCell ref="Z338:AA338"/>
    <mergeCell ref="Y329:Y332"/>
    <mergeCell ref="Z303:AE305"/>
    <mergeCell ref="AD329:AE329"/>
    <mergeCell ref="Z326:AE327"/>
    <mergeCell ref="R330:S330"/>
    <mergeCell ref="J326:O327"/>
    <mergeCell ref="J317:K317"/>
    <mergeCell ref="F299:G299"/>
    <mergeCell ref="D329:E329"/>
    <mergeCell ref="L300:M300"/>
    <mergeCell ref="L303:M303"/>
    <mergeCell ref="L302:M302"/>
    <mergeCell ref="L321:M325"/>
    <mergeCell ref="Q329:Q332"/>
    <mergeCell ref="J332:O332"/>
    <mergeCell ref="D304:E304"/>
    <mergeCell ref="D330:E330"/>
    <mergeCell ref="F316:G316"/>
    <mergeCell ref="D130:E130"/>
    <mergeCell ref="D131:E131"/>
    <mergeCell ref="D133:E133"/>
    <mergeCell ref="D117:E117"/>
    <mergeCell ref="F130:G130"/>
    <mergeCell ref="D144:E144"/>
    <mergeCell ref="N143:O143"/>
    <mergeCell ref="L143:M143"/>
    <mergeCell ref="J145:K145"/>
    <mergeCell ref="L148:M152"/>
    <mergeCell ref="L32:M32"/>
    <mergeCell ref="V30:W30"/>
    <mergeCell ref="N33:O33"/>
    <mergeCell ref="J95:K95"/>
    <mergeCell ref="B52:G53"/>
    <mergeCell ref="R101:W102"/>
    <mergeCell ref="D30:E30"/>
    <mergeCell ref="F30:G30"/>
    <mergeCell ref="A89:AE89"/>
    <mergeCell ref="A91:A102"/>
    <mergeCell ref="B42:C42"/>
    <mergeCell ref="D42:E42"/>
    <mergeCell ref="F42:G42"/>
    <mergeCell ref="AD30:AE30"/>
    <mergeCell ref="AD104:AE104"/>
    <mergeCell ref="Y117:Y128"/>
    <mergeCell ref="AB119:AC119"/>
    <mergeCell ref="AD106:AE106"/>
    <mergeCell ref="AB30:AC30"/>
    <mergeCell ref="N106:O106"/>
    <mergeCell ref="T130:U130"/>
    <mergeCell ref="A104:A115"/>
    <mergeCell ref="V106:W106"/>
    <mergeCell ref="AD91:AE91"/>
    <mergeCell ref="Z91:AA91"/>
    <mergeCell ref="AB104:AC104"/>
    <mergeCell ref="R105:S105"/>
    <mergeCell ref="V104:W104"/>
    <mergeCell ref="B114:G115"/>
    <mergeCell ref="J106:K106"/>
    <mergeCell ref="N119:O119"/>
    <mergeCell ref="B101:G102"/>
    <mergeCell ref="N93:O93"/>
    <mergeCell ref="V93:W93"/>
    <mergeCell ref="F92:G92"/>
    <mergeCell ref="D92:E92"/>
    <mergeCell ref="AB105:AC105"/>
    <mergeCell ref="AD105:AE105"/>
    <mergeCell ref="AB91:AC91"/>
    <mergeCell ref="F104:G104"/>
    <mergeCell ref="R93:S93"/>
    <mergeCell ref="I91:I102"/>
    <mergeCell ref="J92:K92"/>
    <mergeCell ref="F91:G91"/>
    <mergeCell ref="L119:M119"/>
    <mergeCell ref="B105:C105"/>
    <mergeCell ref="F105:G105"/>
    <mergeCell ref="D105:E105"/>
    <mergeCell ref="B106:C106"/>
    <mergeCell ref="D109:E113"/>
    <mergeCell ref="T92:U92"/>
    <mergeCell ref="R91:S91"/>
    <mergeCell ref="T104:U104"/>
    <mergeCell ref="D94:E94"/>
    <mergeCell ref="AJ221:AK225"/>
    <mergeCell ref="AH216:AI216"/>
    <mergeCell ref="T131:U131"/>
    <mergeCell ref="N216:O216"/>
    <mergeCell ref="N217:O217"/>
    <mergeCell ref="L131:M131"/>
    <mergeCell ref="R131:S131"/>
    <mergeCell ref="Z218:AE220"/>
    <mergeCell ref="Z131:AA131"/>
    <mergeCell ref="AB131:AC131"/>
    <mergeCell ref="AB132:AC132"/>
    <mergeCell ref="Y216:Y227"/>
    <mergeCell ref="R216:S216"/>
    <mergeCell ref="T216:U216"/>
    <mergeCell ref="T157:U157"/>
    <mergeCell ref="R217:S217"/>
    <mergeCell ref="J169:K169"/>
    <mergeCell ref="Q130:Q141"/>
    <mergeCell ref="J156:K156"/>
    <mergeCell ref="J140:O141"/>
    <mergeCell ref="AB221:AC225"/>
    <mergeCell ref="T159:U159"/>
    <mergeCell ref="AJ5:AK5"/>
    <mergeCell ref="AJ8:AK12"/>
    <mergeCell ref="AH101:AM102"/>
    <mergeCell ref="Z94:AE95"/>
    <mergeCell ref="AL118:AM118"/>
    <mergeCell ref="AJ93:AK93"/>
    <mergeCell ref="AH94:AM95"/>
    <mergeCell ref="AL100:AM100"/>
    <mergeCell ref="AJ92:AK92"/>
    <mergeCell ref="AJ91:AK91"/>
    <mergeCell ref="AL92:AM92"/>
    <mergeCell ref="AL93:AM93"/>
    <mergeCell ref="AJ107:AK107"/>
    <mergeCell ref="AJ118:AK118"/>
    <mergeCell ref="AL91:AM91"/>
    <mergeCell ref="AH105:AI105"/>
    <mergeCell ref="AL105:AM105"/>
    <mergeCell ref="AH93:AI93"/>
    <mergeCell ref="Z114:AE115"/>
    <mergeCell ref="AG91:AG102"/>
    <mergeCell ref="AJ106:AK106"/>
    <mergeCell ref="AH104:AI104"/>
    <mergeCell ref="AH107:AI107"/>
    <mergeCell ref="AJ104:AK104"/>
    <mergeCell ref="Z29:AA29"/>
    <mergeCell ref="AD29:AE29"/>
    <mergeCell ref="Z30:AA30"/>
    <mergeCell ref="AB106:AC106"/>
    <mergeCell ref="AL5:AM5"/>
    <mergeCell ref="AL107:AM107"/>
    <mergeCell ref="AH108:AM108"/>
    <mergeCell ref="AB109:AC113"/>
    <mergeCell ref="AH246:AI246"/>
    <mergeCell ref="AJ246:AK246"/>
    <mergeCell ref="AJ217:AK217"/>
    <mergeCell ref="AJ109:AK113"/>
    <mergeCell ref="AB242:AC242"/>
    <mergeCell ref="AD242:AE242"/>
    <mergeCell ref="AH230:AI230"/>
    <mergeCell ref="A214:AE214"/>
    <mergeCell ref="B132:C132"/>
    <mergeCell ref="AJ122:AK126"/>
    <mergeCell ref="R218:W220"/>
    <mergeCell ref="AD229:AE229"/>
    <mergeCell ref="F218:G218"/>
    <mergeCell ref="J171:K171"/>
    <mergeCell ref="AB230:AC230"/>
    <mergeCell ref="R133:W134"/>
    <mergeCell ref="AH242:AI242"/>
    <mergeCell ref="AJ216:AK216"/>
    <mergeCell ref="AH217:AI217"/>
    <mergeCell ref="A200:A211"/>
    <mergeCell ref="AJ243:AK243"/>
    <mergeCell ref="AD245:AE245"/>
    <mergeCell ref="N159:O159"/>
    <mergeCell ref="R157:S157"/>
    <mergeCell ref="Z226:AE227"/>
    <mergeCell ref="V118:W118"/>
    <mergeCell ref="AH231:AM233"/>
    <mergeCell ref="AG229:AG240"/>
    <mergeCell ref="L231:M231"/>
    <mergeCell ref="J118:K118"/>
    <mergeCell ref="T119:U119"/>
    <mergeCell ref="AB244:AC244"/>
    <mergeCell ref="AH229:AI229"/>
    <mergeCell ref="AH119:AI119"/>
    <mergeCell ref="AJ119:AK119"/>
    <mergeCell ref="AG104:AG115"/>
    <mergeCell ref="AL113:AM113"/>
    <mergeCell ref="L161:M165"/>
    <mergeCell ref="AH114:AM115"/>
    <mergeCell ref="AH106:AI106"/>
    <mergeCell ref="AL119:AM119"/>
    <mergeCell ref="L122:M126"/>
    <mergeCell ref="Z130:AA130"/>
    <mergeCell ref="AD131:AE131"/>
    <mergeCell ref="Y130:Y141"/>
    <mergeCell ref="N144:O144"/>
    <mergeCell ref="T122:U126"/>
    <mergeCell ref="R114:W115"/>
    <mergeCell ref="AB217:AC217"/>
    <mergeCell ref="V131:W131"/>
    <mergeCell ref="R156:S156"/>
    <mergeCell ref="J179:O182"/>
    <mergeCell ref="AJ105:AK105"/>
    <mergeCell ref="Z119:AA119"/>
    <mergeCell ref="AD117:AE117"/>
    <mergeCell ref="R107:W108"/>
    <mergeCell ref="V117:W117"/>
    <mergeCell ref="Z127:AE128"/>
    <mergeCell ref="T106:U106"/>
    <mergeCell ref="R106:S106"/>
    <mergeCell ref="J119:K119"/>
    <mergeCell ref="Q156:Q167"/>
    <mergeCell ref="L105:M105"/>
    <mergeCell ref="N105:O105"/>
    <mergeCell ref="AJ3:AK3"/>
    <mergeCell ref="AL314:AM314"/>
    <mergeCell ref="AL315:AM315"/>
    <mergeCell ref="AJ314:AK314"/>
    <mergeCell ref="AH315:AI315"/>
    <mergeCell ref="AH370:AI370"/>
    <mergeCell ref="AB302:AC302"/>
    <mergeCell ref="AH369:AI369"/>
    <mergeCell ref="AJ369:AK369"/>
    <mergeCell ref="T8:U12"/>
    <mergeCell ref="AB92:AC92"/>
    <mergeCell ref="AB118:AC118"/>
    <mergeCell ref="AD118:AE118"/>
    <mergeCell ref="AB117:AC117"/>
    <mergeCell ref="AH92:AI92"/>
    <mergeCell ref="AH91:AI91"/>
    <mergeCell ref="AH3:AI3"/>
    <mergeCell ref="AL3:AM3"/>
    <mergeCell ref="AH6:AM7"/>
    <mergeCell ref="AL12:AM12"/>
    <mergeCell ref="AD301:AE301"/>
    <mergeCell ref="AJ4:AK4"/>
    <mergeCell ref="AH5:AI5"/>
    <mergeCell ref="AJ96:AK100"/>
    <mergeCell ref="AH13:AM14"/>
    <mergeCell ref="AL4:AM4"/>
    <mergeCell ref="AL246:AM246"/>
    <mergeCell ref="AH4:AI4"/>
    <mergeCell ref="Z6:AE7"/>
    <mergeCell ref="Z101:AE102"/>
    <mergeCell ref="R239:W240"/>
    <mergeCell ref="T229:U229"/>
    <mergeCell ref="AL217:AM217"/>
    <mergeCell ref="AH118:AI118"/>
    <mergeCell ref="AL104:AM104"/>
    <mergeCell ref="Z120:AA120"/>
    <mergeCell ref="AB120:AC120"/>
    <mergeCell ref="AD120:AE120"/>
    <mergeCell ref="Z121:AE121"/>
    <mergeCell ref="Z107:AE108"/>
    <mergeCell ref="Z118:AA118"/>
    <mergeCell ref="AD38:AE38"/>
    <mergeCell ref="Z39:AE40"/>
    <mergeCell ref="Z104:AA104"/>
    <mergeCell ref="Z93:AA93"/>
    <mergeCell ref="AB34:AC38"/>
    <mergeCell ref="Y29:Y40"/>
    <mergeCell ref="AH218:AI218"/>
    <mergeCell ref="AJ218:AK218"/>
    <mergeCell ref="AB93:AC93"/>
    <mergeCell ref="AL106:AM106"/>
    <mergeCell ref="AJ117:AK117"/>
    <mergeCell ref="AL218:AM218"/>
    <mergeCell ref="AL117:AM117"/>
    <mergeCell ref="Z117:AA117"/>
    <mergeCell ref="Z216:AA216"/>
    <mergeCell ref="AD119:AE119"/>
    <mergeCell ref="AG216:AG227"/>
    <mergeCell ref="AB130:AC130"/>
    <mergeCell ref="AD130:AE130"/>
    <mergeCell ref="Z132:AA132"/>
    <mergeCell ref="AD132:AE132"/>
    <mergeCell ref="Y104:Y115"/>
    <mergeCell ref="Z31:AA31"/>
    <mergeCell ref="AH239:AM240"/>
    <mergeCell ref="T234:U238"/>
    <mergeCell ref="V105:W105"/>
    <mergeCell ref="T34:U38"/>
    <mergeCell ref="Z133:AE134"/>
    <mergeCell ref="AB135:AC139"/>
    <mergeCell ref="T135:U139"/>
    <mergeCell ref="V119:W119"/>
    <mergeCell ref="F243:G243"/>
    <mergeCell ref="T243:U243"/>
    <mergeCell ref="L243:M243"/>
    <mergeCell ref="D242:E242"/>
    <mergeCell ref="AB243:AC243"/>
    <mergeCell ref="Z244:AA244"/>
    <mergeCell ref="Q229:Q240"/>
    <mergeCell ref="V229:W229"/>
    <mergeCell ref="B160:G160"/>
    <mergeCell ref="J160:O160"/>
    <mergeCell ref="R232:W233"/>
    <mergeCell ref="B220:G220"/>
    <mergeCell ref="D221:E225"/>
    <mergeCell ref="B226:G227"/>
    <mergeCell ref="I216:I227"/>
    <mergeCell ref="D243:E243"/>
    <mergeCell ref="N244:O244"/>
    <mergeCell ref="Z243:AA243"/>
    <mergeCell ref="F242:G242"/>
    <mergeCell ref="I242:I253"/>
    <mergeCell ref="L247:M251"/>
    <mergeCell ref="R252:W253"/>
    <mergeCell ref="V231:W231"/>
    <mergeCell ref="N243:O243"/>
    <mergeCell ref="AH326:AM327"/>
    <mergeCell ref="AJ245:AK245"/>
    <mergeCell ref="AD217:AE217"/>
    <mergeCell ref="J244:K244"/>
    <mergeCell ref="AH120:AM121"/>
    <mergeCell ref="AH127:AM128"/>
    <mergeCell ref="AL216:AM216"/>
    <mergeCell ref="AL243:AM243"/>
    <mergeCell ref="AH245:AI245"/>
    <mergeCell ref="AD237:AD238"/>
    <mergeCell ref="AE237:AE238"/>
    <mergeCell ref="AH219:AM220"/>
    <mergeCell ref="AL242:AM242"/>
    <mergeCell ref="AL245:AM245"/>
    <mergeCell ref="AJ229:AK229"/>
    <mergeCell ref="Z246:AE246"/>
    <mergeCell ref="Z217:AA217"/>
    <mergeCell ref="AG242:AG253"/>
    <mergeCell ref="AG117:AG128"/>
    <mergeCell ref="AH117:AI117"/>
    <mergeCell ref="AL230:AM230"/>
    <mergeCell ref="AD216:AE216"/>
    <mergeCell ref="AB234:AC238"/>
    <mergeCell ref="AD243:AE243"/>
    <mergeCell ref="AH252:AM253"/>
    <mergeCell ref="AL126:AM126"/>
    <mergeCell ref="AL244:AM244"/>
    <mergeCell ref="AJ230:AK230"/>
    <mergeCell ref="AD244:AE244"/>
    <mergeCell ref="Z140:AE141"/>
    <mergeCell ref="AJ242:AK242"/>
    <mergeCell ref="AJ244:AK244"/>
    <mergeCell ref="AH331:AM331"/>
    <mergeCell ref="AJ317:AK317"/>
    <mergeCell ref="AJ321:AK325"/>
    <mergeCell ref="AL316:AM316"/>
    <mergeCell ref="AL317:AM317"/>
    <mergeCell ref="AH329:AI329"/>
    <mergeCell ref="AG369:AG381"/>
    <mergeCell ref="AB371:AC371"/>
    <mergeCell ref="AD369:AE369"/>
    <mergeCell ref="Z372:AE373"/>
    <mergeCell ref="AH226:AM227"/>
    <mergeCell ref="AJ376:AK380"/>
    <mergeCell ref="AD314:AE314"/>
    <mergeCell ref="AD317:AE317"/>
    <mergeCell ref="AJ247:AK251"/>
    <mergeCell ref="AD330:AE330"/>
    <mergeCell ref="AG329:AG332"/>
    <mergeCell ref="Z337:AA337"/>
    <mergeCell ref="Z339:AA339"/>
    <mergeCell ref="AB339:AC339"/>
    <mergeCell ref="AB338:AC338"/>
    <mergeCell ref="Z370:AA370"/>
    <mergeCell ref="AB369:AC369"/>
    <mergeCell ref="AB330:AC330"/>
    <mergeCell ref="Z301:AA301"/>
    <mergeCell ref="AL229:AM229"/>
    <mergeCell ref="Z316:AA316"/>
    <mergeCell ref="AH330:AI330"/>
    <mergeCell ref="AJ330:AK330"/>
    <mergeCell ref="AH317:AI317"/>
    <mergeCell ref="AL299:AM299"/>
    <mergeCell ref="AH318:AI318"/>
    <mergeCell ref="AH244:AI244"/>
    <mergeCell ref="AH243:AI243"/>
    <mergeCell ref="J218:O220"/>
    <mergeCell ref="AJ234:AK238"/>
    <mergeCell ref="J243:K243"/>
    <mergeCell ref="R158:S158"/>
    <mergeCell ref="AJ315:AK315"/>
    <mergeCell ref="AH316:AI316"/>
    <mergeCell ref="R246:S246"/>
    <mergeCell ref="R305:S305"/>
    <mergeCell ref="N310:O310"/>
    <mergeCell ref="N305:O305"/>
    <mergeCell ref="L315:M315"/>
    <mergeCell ref="L171:M171"/>
    <mergeCell ref="B244:G246"/>
    <mergeCell ref="B219:C219"/>
    <mergeCell ref="B239:G240"/>
    <mergeCell ref="Z239:AE240"/>
    <mergeCell ref="V230:W230"/>
    <mergeCell ref="AB247:AC251"/>
    <mergeCell ref="V242:W242"/>
    <mergeCell ref="J245:O246"/>
    <mergeCell ref="T247:U251"/>
    <mergeCell ref="AB314:AC314"/>
    <mergeCell ref="V316:W316"/>
    <mergeCell ref="AH300:AI300"/>
    <mergeCell ref="D272:E272"/>
    <mergeCell ref="B304:C304"/>
    <mergeCell ref="L305:M305"/>
    <mergeCell ref="N316:O316"/>
    <mergeCell ref="B303:C303"/>
    <mergeCell ref="B299:C299"/>
    <mergeCell ref="AJ371:AK371"/>
    <mergeCell ref="AL329:AM329"/>
    <mergeCell ref="AL330:AM330"/>
    <mergeCell ref="AJ370:AK370"/>
    <mergeCell ref="AL369:AM369"/>
    <mergeCell ref="Z311:AE312"/>
    <mergeCell ref="AD300:AE300"/>
    <mergeCell ref="AH332:AM332"/>
    <mergeCell ref="AB316:AC316"/>
    <mergeCell ref="AB306:AC310"/>
    <mergeCell ref="Z331:AE331"/>
    <mergeCell ref="Z332:AE332"/>
    <mergeCell ref="Z314:AA314"/>
    <mergeCell ref="AD310:AE310"/>
    <mergeCell ref="Z315:AA315"/>
    <mergeCell ref="AB370:AC370"/>
    <mergeCell ref="AG314:AG327"/>
    <mergeCell ref="Z334:AA335"/>
    <mergeCell ref="AD315:AE315"/>
    <mergeCell ref="AJ306:AK310"/>
    <mergeCell ref="AH311:AM312"/>
    <mergeCell ref="AH314:AI314"/>
    <mergeCell ref="AL310:AM310"/>
    <mergeCell ref="Z318:AA318"/>
    <mergeCell ref="AD325:AE325"/>
    <mergeCell ref="Z330:AA330"/>
    <mergeCell ref="AJ318:AK318"/>
    <mergeCell ref="AL318:AM318"/>
    <mergeCell ref="AL325:AM325"/>
    <mergeCell ref="AH301:AM303"/>
    <mergeCell ref="AJ316:AK316"/>
    <mergeCell ref="AJ300:AK300"/>
    <mergeCell ref="AJ372:AK372"/>
    <mergeCell ref="AH372:AI372"/>
    <mergeCell ref="AH416:AI416"/>
    <mergeCell ref="AH371:AI371"/>
    <mergeCell ref="AJ414:AK414"/>
    <mergeCell ref="AL415:AM415"/>
    <mergeCell ref="AL414:AM414"/>
    <mergeCell ref="AH381:AM382"/>
    <mergeCell ref="AG299:AG312"/>
    <mergeCell ref="AD319:AE319"/>
    <mergeCell ref="AB388:AC388"/>
    <mergeCell ref="AB415:AC415"/>
    <mergeCell ref="AL370:AM370"/>
    <mergeCell ref="AL300:AM300"/>
    <mergeCell ref="AJ329:AK329"/>
    <mergeCell ref="AH299:AI299"/>
    <mergeCell ref="AJ299:AK299"/>
    <mergeCell ref="AB391:AC395"/>
    <mergeCell ref="Z396:AE397"/>
    <mergeCell ref="AD385:AE385"/>
    <mergeCell ref="AD387:AE387"/>
    <mergeCell ref="AB336:AC336"/>
    <mergeCell ref="AD390:AE390"/>
    <mergeCell ref="AB399:AC399"/>
    <mergeCell ref="AB389:AC389"/>
    <mergeCell ref="AD402:AE402"/>
    <mergeCell ref="AD389:AE389"/>
    <mergeCell ref="AB403:AC403"/>
    <mergeCell ref="AB406:AC410"/>
    <mergeCell ref="Z329:AA329"/>
    <mergeCell ref="AD320:AE320"/>
    <mergeCell ref="AL371:AM371"/>
    <mergeCell ref="AL380:AM380"/>
    <mergeCell ref="Z379:AE382"/>
    <mergeCell ref="R381:W382"/>
    <mergeCell ref="T387:U387"/>
    <mergeCell ref="T386:U386"/>
    <mergeCell ref="T385:U385"/>
    <mergeCell ref="Z387:AA387"/>
    <mergeCell ref="AD386:AE386"/>
    <mergeCell ref="AB386:AC386"/>
    <mergeCell ref="AH514:AM515"/>
    <mergeCell ref="R372:S372"/>
    <mergeCell ref="Z390:AA390"/>
    <mergeCell ref="AH417:AI417"/>
    <mergeCell ref="AJ493:AK493"/>
    <mergeCell ref="AJ505:AK505"/>
    <mergeCell ref="AJ373:AK373"/>
    <mergeCell ref="AL373:AM373"/>
    <mergeCell ref="AH414:AI414"/>
    <mergeCell ref="AL425:AM425"/>
    <mergeCell ref="AJ418:AK418"/>
    <mergeCell ref="AG489:AG501"/>
    <mergeCell ref="AH506:AM508"/>
    <mergeCell ref="AH491:AI491"/>
    <mergeCell ref="AL489:AM489"/>
    <mergeCell ref="AJ491:AK491"/>
    <mergeCell ref="AD485:AE485"/>
    <mergeCell ref="AH373:AI373"/>
    <mergeCell ref="AB385:AC385"/>
    <mergeCell ref="T399:U399"/>
    <mergeCell ref="AD384:AE384"/>
    <mergeCell ref="Z411:AE412"/>
    <mergeCell ref="AL372:AM372"/>
    <mergeCell ref="B429:C429"/>
    <mergeCell ref="F429:G429"/>
    <mergeCell ref="Q429:Q442"/>
    <mergeCell ref="R426:W427"/>
    <mergeCell ref="AB432:AC432"/>
    <mergeCell ref="Z439:AE442"/>
    <mergeCell ref="R430:S430"/>
    <mergeCell ref="AD430:AE430"/>
    <mergeCell ref="Z430:AA430"/>
    <mergeCell ref="R411:W412"/>
    <mergeCell ref="I399:I411"/>
    <mergeCell ref="T421:U425"/>
    <mergeCell ref="V414:W414"/>
    <mergeCell ref="R419:W420"/>
    <mergeCell ref="B401:C401"/>
    <mergeCell ref="J403:K403"/>
    <mergeCell ref="V416:W416"/>
    <mergeCell ref="AD429:AE429"/>
    <mergeCell ref="R414:S414"/>
    <mergeCell ref="T414:U414"/>
    <mergeCell ref="Z414:AA414"/>
    <mergeCell ref="AB401:AC401"/>
    <mergeCell ref="Z401:AA401"/>
    <mergeCell ref="V399:W399"/>
    <mergeCell ref="N401:O401"/>
    <mergeCell ref="L405:M405"/>
    <mergeCell ref="N405:O405"/>
    <mergeCell ref="D400:E400"/>
    <mergeCell ref="F400:G400"/>
    <mergeCell ref="AD401:AE401"/>
    <mergeCell ref="J402:K402"/>
    <mergeCell ref="AD415:AE415"/>
    <mergeCell ref="Z447:AE450"/>
    <mergeCell ref="R446:W450"/>
    <mergeCell ref="AB460:AC460"/>
    <mergeCell ref="T444:U444"/>
    <mergeCell ref="AB445:AC445"/>
    <mergeCell ref="AB474:AC474"/>
    <mergeCell ref="Z445:AA445"/>
    <mergeCell ref="V445:W445"/>
    <mergeCell ref="AD459:AE459"/>
    <mergeCell ref="Z460:AA460"/>
    <mergeCell ref="R465:S465"/>
    <mergeCell ref="T463:U463"/>
    <mergeCell ref="R463:S463"/>
    <mergeCell ref="T464:U464"/>
    <mergeCell ref="V444:W444"/>
    <mergeCell ref="Z464:AA464"/>
    <mergeCell ref="T451:U454"/>
    <mergeCell ref="Z444:AA444"/>
    <mergeCell ref="AB465:AC465"/>
    <mergeCell ref="AB451:AC455"/>
    <mergeCell ref="AL416:AM416"/>
    <mergeCell ref="AL418:AM418"/>
    <mergeCell ref="AG414:AG426"/>
    <mergeCell ref="AJ417:AK417"/>
    <mergeCell ref="AJ421:AK425"/>
    <mergeCell ref="AH426:AM427"/>
    <mergeCell ref="AB430:AC430"/>
    <mergeCell ref="Z477:AE480"/>
    <mergeCell ref="AB434:AC438"/>
    <mergeCell ref="V430:W430"/>
    <mergeCell ref="T434:U437"/>
    <mergeCell ref="AD470:AE470"/>
    <mergeCell ref="Z463:AA463"/>
    <mergeCell ref="AD432:AE432"/>
    <mergeCell ref="T429:U429"/>
    <mergeCell ref="AB476:AC476"/>
    <mergeCell ref="Z429:AA429"/>
    <mergeCell ref="AB466:AC470"/>
    <mergeCell ref="AJ416:AK416"/>
    <mergeCell ref="AJ415:AK415"/>
    <mergeCell ref="AB463:AC463"/>
    <mergeCell ref="T465:U465"/>
    <mergeCell ref="AD464:AE464"/>
    <mergeCell ref="AB444:AC444"/>
    <mergeCell ref="Z432:AA432"/>
    <mergeCell ref="AH418:AI418"/>
    <mergeCell ref="AL417:AM417"/>
    <mergeCell ref="AB446:AC446"/>
    <mergeCell ref="V418:W418"/>
    <mergeCell ref="V461:W461"/>
    <mergeCell ref="Z433:AE433"/>
    <mergeCell ref="AH415:AI415"/>
    <mergeCell ref="Z476:AA476"/>
    <mergeCell ref="R474:S474"/>
    <mergeCell ref="T474:U474"/>
    <mergeCell ref="AD460:AE460"/>
    <mergeCell ref="L459:M459"/>
    <mergeCell ref="N438:O438"/>
    <mergeCell ref="AD446:AE446"/>
    <mergeCell ref="L460:M460"/>
    <mergeCell ref="R445:S445"/>
    <mergeCell ref="T460:U460"/>
    <mergeCell ref="R462:S462"/>
    <mergeCell ref="Z465:AA465"/>
    <mergeCell ref="R464:S464"/>
    <mergeCell ref="R459:S459"/>
    <mergeCell ref="Z456:AE457"/>
    <mergeCell ref="V470:W470"/>
    <mergeCell ref="T459:U459"/>
    <mergeCell ref="Z446:AA446"/>
    <mergeCell ref="Z462:AA462"/>
    <mergeCell ref="V464:W464"/>
    <mergeCell ref="AD461:AE461"/>
    <mergeCell ref="Z471:AE472"/>
    <mergeCell ref="V465:W465"/>
    <mergeCell ref="N446:O446"/>
    <mergeCell ref="AD455:AE455"/>
    <mergeCell ref="AD475:AE475"/>
    <mergeCell ref="Y459:Y472"/>
    <mergeCell ref="V463:W463"/>
    <mergeCell ref="Z461:AA461"/>
    <mergeCell ref="V462:W462"/>
    <mergeCell ref="AD465:AE465"/>
    <mergeCell ref="R471:W472"/>
    <mergeCell ref="AJ489:AK489"/>
    <mergeCell ref="AH492:AI492"/>
    <mergeCell ref="Z565:AE566"/>
    <mergeCell ref="Z558:AA558"/>
    <mergeCell ref="AH490:AI490"/>
    <mergeCell ref="AH489:AI489"/>
    <mergeCell ref="N475:O475"/>
    <mergeCell ref="T557:U557"/>
    <mergeCell ref="AJ490:AK490"/>
    <mergeCell ref="V459:W459"/>
    <mergeCell ref="AD462:AE462"/>
    <mergeCell ref="Q474:Q486"/>
    <mergeCell ref="AL492:AM492"/>
    <mergeCell ref="AL505:AM505"/>
    <mergeCell ref="V476:W476"/>
    <mergeCell ref="V479:W479"/>
    <mergeCell ref="T477:U477"/>
    <mergeCell ref="AJ554:AK554"/>
    <mergeCell ref="AH557:AI557"/>
    <mergeCell ref="A551:AE551"/>
    <mergeCell ref="J553:K553"/>
    <mergeCell ref="B530:C530"/>
    <mergeCell ref="C548:G548"/>
    <mergeCell ref="C549:G549"/>
    <mergeCell ref="F555:G555"/>
    <mergeCell ref="N555:O555"/>
    <mergeCell ref="A553:A566"/>
    <mergeCell ref="D531:E531"/>
    <mergeCell ref="AL490:AM490"/>
    <mergeCell ref="AL491:AM491"/>
    <mergeCell ref="R461:S461"/>
    <mergeCell ref="Z459:AA459"/>
    <mergeCell ref="AJ492:AK492"/>
    <mergeCell ref="T461:U461"/>
    <mergeCell ref="AG583:AG593"/>
    <mergeCell ref="AL553:AM553"/>
    <mergeCell ref="AL554:AM554"/>
    <mergeCell ref="AL557:AM557"/>
    <mergeCell ref="AL585:AM585"/>
    <mergeCell ref="AL504:AM504"/>
    <mergeCell ref="AJ587:AK587"/>
    <mergeCell ref="AH593:AM594"/>
    <mergeCell ref="AJ588:AK592"/>
    <mergeCell ref="AL587:AM587"/>
    <mergeCell ref="AH585:AI585"/>
    <mergeCell ref="AG553:AG566"/>
    <mergeCell ref="AH556:AI556"/>
    <mergeCell ref="AD573:AE573"/>
    <mergeCell ref="AH587:AI587"/>
    <mergeCell ref="AD584:AE584"/>
    <mergeCell ref="Z585:AA585"/>
    <mergeCell ref="Z580:AE581"/>
    <mergeCell ref="AB583:AC583"/>
    <mergeCell ref="AJ504:AK504"/>
    <mergeCell ref="AJ553:AK553"/>
    <mergeCell ref="AH553:AI553"/>
    <mergeCell ref="Z554:AA554"/>
    <mergeCell ref="AL556:AM556"/>
    <mergeCell ref="AJ556:AK556"/>
    <mergeCell ref="A543:AA543"/>
    <mergeCell ref="AH554:AI554"/>
    <mergeCell ref="R585:S585"/>
    <mergeCell ref="B583:C583"/>
    <mergeCell ref="J580:O581"/>
    <mergeCell ref="AH826:AM828"/>
    <mergeCell ref="AH493:AI493"/>
    <mergeCell ref="AL584:AM584"/>
    <mergeCell ref="AH583:AI583"/>
    <mergeCell ref="AJ583:AK583"/>
    <mergeCell ref="AJ586:AK586"/>
    <mergeCell ref="AL598:AM598"/>
    <mergeCell ref="AL586:AM586"/>
    <mergeCell ref="AH586:AI586"/>
    <mergeCell ref="AH597:AI597"/>
    <mergeCell ref="AH555:AI555"/>
    <mergeCell ref="AL583:AM583"/>
    <mergeCell ref="AJ496:AK500"/>
    <mergeCell ref="AH505:AI505"/>
    <mergeCell ref="AJ584:AK584"/>
    <mergeCell ref="AJ555:AK555"/>
    <mergeCell ref="AH504:AI504"/>
    <mergeCell ref="AJ596:AK596"/>
    <mergeCell ref="AH824:AI824"/>
    <mergeCell ref="AH565:AM566"/>
    <mergeCell ref="AJ639:AK639"/>
    <mergeCell ref="AL639:AM639"/>
    <mergeCell ref="AH650:AI650"/>
    <mergeCell ref="AH639:AI639"/>
    <mergeCell ref="AL651:AM651"/>
    <mergeCell ref="AJ599:AK599"/>
    <mergeCell ref="AL611:AM611"/>
    <mergeCell ref="AJ509:AK513"/>
    <mergeCell ref="AH501:AM502"/>
    <mergeCell ref="AJ558:AK562"/>
    <mergeCell ref="AJ557:AK557"/>
    <mergeCell ref="AL607:AM607"/>
    <mergeCell ref="AH600:AI600"/>
    <mergeCell ref="AH584:AI584"/>
    <mergeCell ref="AL555:AM555"/>
    <mergeCell ref="AL493:AM493"/>
    <mergeCell ref="AL1002:AM1002"/>
    <mergeCell ref="AJ1003:AK1003"/>
    <mergeCell ref="AL825:AM825"/>
    <mergeCell ref="AH1029:AI1029"/>
    <mergeCell ref="AL637:AM637"/>
    <mergeCell ref="AH637:AI637"/>
    <mergeCell ref="AJ638:AK638"/>
    <mergeCell ref="AG624:AG634"/>
    <mergeCell ref="AH1015:AI1015"/>
    <mergeCell ref="AJ1029:AK1029"/>
    <mergeCell ref="AH1004:AM1006"/>
    <mergeCell ref="AH1028:AI1028"/>
    <mergeCell ref="AJ1028:AK1028"/>
    <mergeCell ref="AJ1020:AK1024"/>
    <mergeCell ref="AL625:AM625"/>
    <mergeCell ref="AJ642:AK646"/>
    <mergeCell ref="AJ976:AK976"/>
    <mergeCell ref="AJ963:AK963"/>
    <mergeCell ref="AJ651:AK651"/>
    <mergeCell ref="AG989:AG1000"/>
    <mergeCell ref="AH989:AI989"/>
    <mergeCell ref="AJ989:AK989"/>
    <mergeCell ref="AH990:AI990"/>
    <mergeCell ref="AH1002:AI1002"/>
    <mergeCell ref="AH978:AM980"/>
    <mergeCell ref="AL596:AM596"/>
    <mergeCell ref="AJ615:AK615"/>
    <mergeCell ref="AJ585:AK585"/>
    <mergeCell ref="AJ990:AK990"/>
    <mergeCell ref="AJ994:AK998"/>
    <mergeCell ref="AL989:AM989"/>
    <mergeCell ref="AL990:AM990"/>
    <mergeCell ref="AH991:AM993"/>
    <mergeCell ref="AH999:AM1000"/>
    <mergeCell ref="AL1015:AM1015"/>
    <mergeCell ref="AL1016:AM1016"/>
    <mergeCell ref="AH1017:AM1019"/>
    <mergeCell ref="AL1024:AM1024"/>
    <mergeCell ref="AG1015:AG1026"/>
    <mergeCell ref="AJ1033:AK1037"/>
    <mergeCell ref="AG1002:AG1013"/>
    <mergeCell ref="AJ1015:AK1015"/>
    <mergeCell ref="AH1025:AM1026"/>
    <mergeCell ref="AH1016:AI1016"/>
    <mergeCell ref="AH1003:AI1003"/>
    <mergeCell ref="AL1028:AM1028"/>
    <mergeCell ref="AL1029:AM1029"/>
    <mergeCell ref="AL1003:AM1003"/>
    <mergeCell ref="AJ1007:AK1011"/>
    <mergeCell ref="AH1030:AM1032"/>
    <mergeCell ref="AJ1016:AK1016"/>
    <mergeCell ref="AH1012:AM1013"/>
    <mergeCell ref="AG1028:AG1039"/>
    <mergeCell ref="AJ1002:AK1002"/>
    <mergeCell ref="AL1037:AM1037"/>
    <mergeCell ref="AH1038:AM1039"/>
    <mergeCell ref="AL600:AM600"/>
    <mergeCell ref="AH596:AI596"/>
    <mergeCell ref="AH598:AI598"/>
    <mergeCell ref="L816:M820"/>
    <mergeCell ref="L761:M761"/>
    <mergeCell ref="J756:O757"/>
    <mergeCell ref="AJ655:AK659"/>
    <mergeCell ref="AH660:AM661"/>
    <mergeCell ref="AL650:AM650"/>
    <mergeCell ref="D680:E680"/>
    <mergeCell ref="Z734:AA734"/>
    <mergeCell ref="AB785:AC785"/>
    <mergeCell ref="AJ652:AK652"/>
    <mergeCell ref="AH653:AM654"/>
    <mergeCell ref="AD768:AE768"/>
    <mergeCell ref="R733:S733"/>
    <mergeCell ref="AD734:AE734"/>
    <mergeCell ref="R721:S721"/>
    <mergeCell ref="V768:W768"/>
    <mergeCell ref="T774:U774"/>
    <mergeCell ref="L790:M794"/>
    <mergeCell ref="T799:U799"/>
    <mergeCell ref="R808:W809"/>
    <mergeCell ref="F820:G820"/>
    <mergeCell ref="I811:I822"/>
    <mergeCell ref="R815:W815"/>
    <mergeCell ref="V812:W812"/>
    <mergeCell ref="B782:G783"/>
    <mergeCell ref="F787:G787"/>
    <mergeCell ref="D721:E721"/>
    <mergeCell ref="F720:G720"/>
    <mergeCell ref="AD746:AE746"/>
    <mergeCell ref="AH608:AM609"/>
    <mergeCell ref="AL597:AM597"/>
    <mergeCell ref="AB628:AC628"/>
    <mergeCell ref="AH626:AM628"/>
    <mergeCell ref="AJ597:AK597"/>
    <mergeCell ref="AL615:AM615"/>
    <mergeCell ref="AH613:AI613"/>
    <mergeCell ref="AH599:AI599"/>
    <mergeCell ref="AH624:AI624"/>
    <mergeCell ref="AB613:AC613"/>
    <mergeCell ref="AJ603:AK607"/>
    <mergeCell ref="AJ598:AK598"/>
    <mergeCell ref="AJ612:AK612"/>
    <mergeCell ref="Z627:AA627"/>
    <mergeCell ref="AL624:AM624"/>
    <mergeCell ref="AL620:AM620"/>
    <mergeCell ref="AL612:AM612"/>
    <mergeCell ref="AL599:AM599"/>
    <mergeCell ref="AD620:AE620"/>
    <mergeCell ref="AD612:AE612"/>
    <mergeCell ref="AD625:AE625"/>
    <mergeCell ref="Z615:AA615"/>
    <mergeCell ref="Z621:AE622"/>
    <mergeCell ref="AH621:AM622"/>
    <mergeCell ref="AJ600:AK600"/>
    <mergeCell ref="AD600:AE600"/>
    <mergeCell ref="AD607:AE607"/>
    <mergeCell ref="AG596:AG609"/>
    <mergeCell ref="AH615:AI615"/>
    <mergeCell ref="AD611:AE611"/>
    <mergeCell ref="AB599:AC599"/>
    <mergeCell ref="AB596:AC596"/>
    <mergeCell ref="AH986:AM987"/>
    <mergeCell ref="AH977:AI977"/>
    <mergeCell ref="Z625:AA625"/>
    <mergeCell ref="AB615:AC615"/>
    <mergeCell ref="Z614:AA614"/>
    <mergeCell ref="Z608:AE609"/>
    <mergeCell ref="AL963:AM963"/>
    <mergeCell ref="AH965:AM967"/>
    <mergeCell ref="AH976:AI976"/>
    <mergeCell ref="AJ981:AK985"/>
    <mergeCell ref="AL884:AM884"/>
    <mergeCell ref="AH885:AM887"/>
    <mergeCell ref="AL976:AM976"/>
    <mergeCell ref="AH652:AI652"/>
    <mergeCell ref="AL964:AM964"/>
    <mergeCell ref="AJ884:AK884"/>
    <mergeCell ref="AG976:AG987"/>
    <mergeCell ref="AH611:AI611"/>
    <mergeCell ref="AH625:AI625"/>
    <mergeCell ref="AJ625:AK625"/>
    <mergeCell ref="AL614:AM614"/>
    <mergeCell ref="AB624:AC624"/>
    <mergeCell ref="AJ616:AK620"/>
    <mergeCell ref="AG611:AG622"/>
    <mergeCell ref="AJ629:AK633"/>
    <mergeCell ref="AJ637:AK637"/>
    <mergeCell ref="AB746:AC746"/>
    <mergeCell ref="AJ650:AK650"/>
    <mergeCell ref="AH651:AI651"/>
    <mergeCell ref="AL950:AM950"/>
    <mergeCell ref="AL638:AM638"/>
    <mergeCell ref="AH884:AI884"/>
    <mergeCell ref="AH638:AI638"/>
    <mergeCell ref="R775:W776"/>
    <mergeCell ref="V774:W774"/>
    <mergeCell ref="AB747:AC747"/>
    <mergeCell ref="AD626:AE626"/>
    <mergeCell ref="T738:U742"/>
    <mergeCell ref="AD773:AE773"/>
    <mergeCell ref="AD747:AE747"/>
    <mergeCell ref="Z748:AE750"/>
    <mergeCell ref="R735:W737"/>
    <mergeCell ref="AB626:AC626"/>
    <mergeCell ref="AD627:AE627"/>
    <mergeCell ref="V734:W734"/>
    <mergeCell ref="R769:W770"/>
    <mergeCell ref="V747:W747"/>
    <mergeCell ref="Z747:AA747"/>
    <mergeCell ref="AB629:AC633"/>
    <mergeCell ref="AH640:AM641"/>
    <mergeCell ref="R730:W731"/>
    <mergeCell ref="AD733:AE733"/>
    <mergeCell ref="AB733:AC733"/>
    <mergeCell ref="T734:U734"/>
    <mergeCell ref="R747:S747"/>
    <mergeCell ref="AH647:AM648"/>
    <mergeCell ref="R628:W628"/>
    <mergeCell ref="Z721:AA721"/>
    <mergeCell ref="AB721:AC721"/>
    <mergeCell ref="AD721:AE721"/>
    <mergeCell ref="Z628:AA628"/>
    <mergeCell ref="AD729:AE729"/>
    <mergeCell ref="R746:S746"/>
    <mergeCell ref="T764:U768"/>
    <mergeCell ref="AL977:AM977"/>
    <mergeCell ref="AJ977:AK977"/>
    <mergeCell ref="AJ964:AK964"/>
    <mergeCell ref="Y798:Y809"/>
    <mergeCell ref="T772:U772"/>
    <mergeCell ref="AB786:AC786"/>
    <mergeCell ref="N746:O746"/>
    <mergeCell ref="Z759:AA759"/>
    <mergeCell ref="Z760:AA760"/>
    <mergeCell ref="AB759:AC759"/>
    <mergeCell ref="Z785:AA785"/>
    <mergeCell ref="AD722:AE722"/>
    <mergeCell ref="L759:M759"/>
    <mergeCell ref="R722:W724"/>
    <mergeCell ref="L785:M785"/>
    <mergeCell ref="L811:M811"/>
    <mergeCell ref="AH950:AI950"/>
    <mergeCell ref="AJ950:AK950"/>
    <mergeCell ref="AJ888:AK892"/>
    <mergeCell ref="N733:O733"/>
    <mergeCell ref="AJ824:AK824"/>
    <mergeCell ref="AB897:AC897"/>
    <mergeCell ref="Z897:AA897"/>
    <mergeCell ref="Z906:AE907"/>
    <mergeCell ref="Z963:AA963"/>
    <mergeCell ref="AB968:AC972"/>
    <mergeCell ref="AD964:AE964"/>
    <mergeCell ref="AL959:AM959"/>
    <mergeCell ref="AL951:AM951"/>
    <mergeCell ref="J814:O815"/>
    <mergeCell ref="T850:U850"/>
    <mergeCell ref="V850:W850"/>
    <mergeCell ref="AH973:AM974"/>
    <mergeCell ref="AB816:AC820"/>
    <mergeCell ref="AG963:AG974"/>
    <mergeCell ref="AB965:AC965"/>
    <mergeCell ref="AB839:AC839"/>
    <mergeCell ref="AD839:AE839"/>
    <mergeCell ref="Z840:AE841"/>
    <mergeCell ref="AB842:AC846"/>
    <mergeCell ref="AD846:AE846"/>
    <mergeCell ref="Z847:AE848"/>
    <mergeCell ref="AB901:AC905"/>
    <mergeCell ref="Z966:AE967"/>
    <mergeCell ref="AB950:AC950"/>
    <mergeCell ref="AD950:AE950"/>
    <mergeCell ref="AD811:AE811"/>
    <mergeCell ref="AB896:AC896"/>
    <mergeCell ref="Z821:AE822"/>
    <mergeCell ref="AB812:AC812"/>
    <mergeCell ref="AD959:AE959"/>
    <mergeCell ref="AD812:AE812"/>
    <mergeCell ref="AD837:AE837"/>
    <mergeCell ref="Z838:AA838"/>
    <mergeCell ref="AB838:AC838"/>
    <mergeCell ref="AD838:AE838"/>
    <mergeCell ref="Z839:AA839"/>
    <mergeCell ref="AJ951:AK951"/>
    <mergeCell ref="AJ955:AK959"/>
    <mergeCell ref="AG950:AG961"/>
    <mergeCell ref="AH952:AM954"/>
    <mergeCell ref="AH951:AI951"/>
    <mergeCell ref="AH960:AM961"/>
    <mergeCell ref="AL824:AM824"/>
    <mergeCell ref="AJ968:AK972"/>
    <mergeCell ref="AH964:AI964"/>
    <mergeCell ref="AH963:AI963"/>
    <mergeCell ref="AB720:AC720"/>
    <mergeCell ref="AH893:AM894"/>
    <mergeCell ref="AD972:AE972"/>
    <mergeCell ref="Z756:AE757"/>
    <mergeCell ref="AB751:AC755"/>
    <mergeCell ref="Z723:AE724"/>
    <mergeCell ref="Z720:AA720"/>
    <mergeCell ref="AD763:AE763"/>
    <mergeCell ref="AB790:AC794"/>
    <mergeCell ref="Z782:AE783"/>
    <mergeCell ref="AD772:AE772"/>
    <mergeCell ref="Z774:AE776"/>
    <mergeCell ref="Z795:AE796"/>
    <mergeCell ref="AH825:AI825"/>
    <mergeCell ref="AJ825:AK825"/>
    <mergeCell ref="Z800:AE802"/>
    <mergeCell ref="AB803:AC807"/>
    <mergeCell ref="AD785:AE785"/>
    <mergeCell ref="Z773:AA773"/>
    <mergeCell ref="Z811:AA811"/>
    <mergeCell ref="Z964:AA964"/>
    <mergeCell ref="AB951:AC951"/>
    <mergeCell ref="Z952:AE954"/>
    <mergeCell ref="Z808:AE809"/>
    <mergeCell ref="AB811:AC811"/>
    <mergeCell ref="AD798:AE798"/>
    <mergeCell ref="AL883:AM883"/>
    <mergeCell ref="AL892:AM892"/>
    <mergeCell ref="AH883:AI883"/>
    <mergeCell ref="AJ883:AK883"/>
    <mergeCell ref="AH634:AM635"/>
    <mergeCell ref="AH612:AI612"/>
    <mergeCell ref="V624:W624"/>
    <mergeCell ref="L616:M620"/>
    <mergeCell ref="L615:M615"/>
    <mergeCell ref="J621:O622"/>
    <mergeCell ref="A881:AE881"/>
    <mergeCell ref="D884:E884"/>
    <mergeCell ref="D883:E883"/>
    <mergeCell ref="B808:G809"/>
    <mergeCell ref="Q850:Q861"/>
    <mergeCell ref="R850:S850"/>
    <mergeCell ref="R851:S851"/>
    <mergeCell ref="T851:U851"/>
    <mergeCell ref="V851:W851"/>
    <mergeCell ref="R852:W854"/>
    <mergeCell ref="T855:U859"/>
    <mergeCell ref="V859:W859"/>
    <mergeCell ref="R860:W861"/>
    <mergeCell ref="AJ829:AK833"/>
    <mergeCell ref="AL613:AM613"/>
    <mergeCell ref="AH614:AI614"/>
    <mergeCell ref="AJ614:AK614"/>
    <mergeCell ref="J624:K624"/>
    <mergeCell ref="AG883:AG893"/>
    <mergeCell ref="AH834:AM835"/>
    <mergeCell ref="AD762:AE762"/>
    <mergeCell ref="Z763:AA763"/>
    <mergeCell ref="Z624:AA624"/>
    <mergeCell ref="Q624:Q634"/>
    <mergeCell ref="B735:G737"/>
    <mergeCell ref="AL652:AM652"/>
    <mergeCell ref="AD742:AE742"/>
    <mergeCell ref="AB722:AC722"/>
    <mergeCell ref="V721:W721"/>
    <mergeCell ref="Q720:Q731"/>
    <mergeCell ref="J743:O744"/>
    <mergeCell ref="AD613:AE613"/>
    <mergeCell ref="Z612:AA612"/>
    <mergeCell ref="AB627:AC627"/>
    <mergeCell ref="R626:S626"/>
    <mergeCell ref="Z634:AE635"/>
    <mergeCell ref="AD615:AE615"/>
    <mergeCell ref="V611:W611"/>
    <mergeCell ref="AG650:AG661"/>
    <mergeCell ref="AJ624:AK624"/>
    <mergeCell ref="Y624:Y635"/>
    <mergeCell ref="T629:U633"/>
    <mergeCell ref="L624:M624"/>
    <mergeCell ref="N624:O624"/>
    <mergeCell ref="T611:U611"/>
    <mergeCell ref="L614:M614"/>
    <mergeCell ref="N626:O626"/>
    <mergeCell ref="AD624:AE624"/>
    <mergeCell ref="AG637:AG648"/>
    <mergeCell ref="AJ611:AK611"/>
    <mergeCell ref="AJ613:AK613"/>
    <mergeCell ref="Y611:Y622"/>
    <mergeCell ref="AB616:AC620"/>
    <mergeCell ref="V625:W625"/>
    <mergeCell ref="AB725:AC729"/>
    <mergeCell ref="T613:U613"/>
    <mergeCell ref="Y720:Y731"/>
    <mergeCell ref="AD951:AE951"/>
    <mergeCell ref="AD897:AE897"/>
    <mergeCell ref="R906:W907"/>
    <mergeCell ref="L901:M905"/>
    <mergeCell ref="AB763:AC763"/>
    <mergeCell ref="AD896:AE896"/>
    <mergeCell ref="V799:W799"/>
    <mergeCell ref="L738:M742"/>
    <mergeCell ref="N747:O747"/>
    <mergeCell ref="R814:S814"/>
    <mergeCell ref="N748:O748"/>
    <mergeCell ref="R748:W750"/>
    <mergeCell ref="Z762:AA762"/>
    <mergeCell ref="Z772:AA772"/>
    <mergeCell ref="T803:U807"/>
    <mergeCell ref="T798:U798"/>
    <mergeCell ref="T747:U747"/>
    <mergeCell ref="R812:S812"/>
    <mergeCell ref="T760:U760"/>
    <mergeCell ref="R787:W789"/>
    <mergeCell ref="V772:W772"/>
    <mergeCell ref="R785:S785"/>
    <mergeCell ref="V814:W814"/>
    <mergeCell ref="Q733:Q744"/>
    <mergeCell ref="Q785:Q795"/>
    <mergeCell ref="L787:M787"/>
    <mergeCell ref="AD794:AE794"/>
    <mergeCell ref="V837:W837"/>
    <mergeCell ref="N884:O884"/>
    <mergeCell ref="N883:O883"/>
    <mergeCell ref="T897:U897"/>
    <mergeCell ref="L850:M850"/>
    <mergeCell ref="F569:G569"/>
    <mergeCell ref="AD569:AE569"/>
    <mergeCell ref="J568:K568"/>
    <mergeCell ref="L568:M568"/>
    <mergeCell ref="Z571:AA571"/>
    <mergeCell ref="L585:M585"/>
    <mergeCell ref="D598:E598"/>
    <mergeCell ref="R571:S571"/>
    <mergeCell ref="V571:W571"/>
    <mergeCell ref="F568:G568"/>
    <mergeCell ref="AD570:AE570"/>
    <mergeCell ref="V572:W572"/>
    <mergeCell ref="T599:U599"/>
    <mergeCell ref="N583:O583"/>
    <mergeCell ref="J572:K572"/>
    <mergeCell ref="F599:G599"/>
    <mergeCell ref="F596:G596"/>
    <mergeCell ref="AD579:AE579"/>
    <mergeCell ref="V598:W598"/>
    <mergeCell ref="R599:S599"/>
    <mergeCell ref="F584:G584"/>
    <mergeCell ref="D568:E568"/>
    <mergeCell ref="L570:M570"/>
    <mergeCell ref="N570:O570"/>
    <mergeCell ref="D584:E584"/>
    <mergeCell ref="L586:M586"/>
    <mergeCell ref="R569:S569"/>
    <mergeCell ref="T569:U569"/>
    <mergeCell ref="R586:W587"/>
    <mergeCell ref="J587:K587"/>
    <mergeCell ref="F586:G586"/>
    <mergeCell ref="V478:W478"/>
    <mergeCell ref="N465:O465"/>
    <mergeCell ref="J476:K476"/>
    <mergeCell ref="AB459:AC459"/>
    <mergeCell ref="J444:K444"/>
    <mergeCell ref="R301:S301"/>
    <mergeCell ref="V300:W300"/>
    <mergeCell ref="R304:S304"/>
    <mergeCell ref="R331:W331"/>
    <mergeCell ref="R317:S317"/>
    <mergeCell ref="R311:W312"/>
    <mergeCell ref="J301:K301"/>
    <mergeCell ref="L318:M318"/>
    <mergeCell ref="L330:M330"/>
    <mergeCell ref="J329:K329"/>
    <mergeCell ref="J311:O312"/>
    <mergeCell ref="T318:U318"/>
    <mergeCell ref="L421:M425"/>
    <mergeCell ref="T400:U400"/>
    <mergeCell ref="N319:O319"/>
    <mergeCell ref="R318:S318"/>
    <mergeCell ref="Z424:AE427"/>
    <mergeCell ref="R375:S375"/>
    <mergeCell ref="R387:S387"/>
    <mergeCell ref="R373:S373"/>
    <mergeCell ref="AD445:AE445"/>
    <mergeCell ref="AB429:AC429"/>
    <mergeCell ref="J471:O472"/>
    <mergeCell ref="V330:W330"/>
    <mergeCell ref="AB337:AC337"/>
    <mergeCell ref="Q444:Q457"/>
    <mergeCell ref="AD463:AE463"/>
    <mergeCell ref="T300:U300"/>
    <mergeCell ref="B317:G320"/>
    <mergeCell ref="V320:W320"/>
    <mergeCell ref="T302:U302"/>
    <mergeCell ref="R302:S302"/>
    <mergeCell ref="T303:U303"/>
    <mergeCell ref="AB317:AC317"/>
    <mergeCell ref="B301:C301"/>
    <mergeCell ref="R303:S303"/>
    <mergeCell ref="Z300:AA300"/>
    <mergeCell ref="I329:I332"/>
    <mergeCell ref="L418:M418"/>
    <mergeCell ref="J420:K420"/>
    <mergeCell ref="D418:E418"/>
    <mergeCell ref="J418:K418"/>
    <mergeCell ref="J417:K417"/>
    <mergeCell ref="J373:K373"/>
    <mergeCell ref="T370:U370"/>
    <mergeCell ref="N420:O420"/>
    <mergeCell ref="B420:G420"/>
    <mergeCell ref="F363:G363"/>
    <mergeCell ref="B403:C403"/>
    <mergeCell ref="R418:S418"/>
    <mergeCell ref="T389:U389"/>
    <mergeCell ref="J305:K305"/>
    <mergeCell ref="J300:K300"/>
    <mergeCell ref="R385:S385"/>
    <mergeCell ref="J371:K371"/>
    <mergeCell ref="L374:M374"/>
    <mergeCell ref="N373:O373"/>
    <mergeCell ref="J374:K374"/>
    <mergeCell ref="V305:W305"/>
    <mergeCell ref="N418:O418"/>
    <mergeCell ref="B388:C388"/>
    <mergeCell ref="F386:G386"/>
    <mergeCell ref="F384:G384"/>
    <mergeCell ref="F343:G343"/>
    <mergeCell ref="F334:G334"/>
    <mergeCell ref="L329:M329"/>
    <mergeCell ref="F329:G329"/>
    <mergeCell ref="N384:O384"/>
    <mergeCell ref="R374:S374"/>
    <mergeCell ref="N369:O369"/>
    <mergeCell ref="L371:M371"/>
    <mergeCell ref="N371:O371"/>
    <mergeCell ref="F277:G277"/>
    <mergeCell ref="F270:G270"/>
    <mergeCell ref="D268:E268"/>
    <mergeCell ref="B386:C386"/>
    <mergeCell ref="F390:G390"/>
    <mergeCell ref="N330:O330"/>
    <mergeCell ref="J330:K330"/>
    <mergeCell ref="D343:E343"/>
    <mergeCell ref="R370:S370"/>
    <mergeCell ref="R316:S316"/>
    <mergeCell ref="F345:G345"/>
    <mergeCell ref="D354:E354"/>
    <mergeCell ref="R314:S314"/>
    <mergeCell ref="D356:E356"/>
    <mergeCell ref="D305:E305"/>
    <mergeCell ref="I334:I339"/>
    <mergeCell ref="B305:C305"/>
    <mergeCell ref="N302:O302"/>
    <mergeCell ref="N317:O317"/>
    <mergeCell ref="A459:A471"/>
    <mergeCell ref="B474:C474"/>
    <mergeCell ref="A444:A457"/>
    <mergeCell ref="A474:A486"/>
    <mergeCell ref="T404:U404"/>
    <mergeCell ref="R405:W405"/>
    <mergeCell ref="D445:E445"/>
    <mergeCell ref="J384:K384"/>
    <mergeCell ref="F403:G403"/>
    <mergeCell ref="L431:M431"/>
    <mergeCell ref="R486:W487"/>
    <mergeCell ref="R429:S429"/>
    <mergeCell ref="F465:G465"/>
    <mergeCell ref="L478:M478"/>
    <mergeCell ref="B475:C475"/>
    <mergeCell ref="D478:E478"/>
    <mergeCell ref="R476:S476"/>
    <mergeCell ref="A414:A426"/>
    <mergeCell ref="F414:G414"/>
    <mergeCell ref="J426:O427"/>
    <mergeCell ref="B389:C389"/>
    <mergeCell ref="F401:G401"/>
    <mergeCell ref="N414:O414"/>
    <mergeCell ref="J404:K404"/>
    <mergeCell ref="D391:E395"/>
    <mergeCell ref="N419:O419"/>
    <mergeCell ref="D417:E417"/>
    <mergeCell ref="R390:S390"/>
    <mergeCell ref="F431:G431"/>
    <mergeCell ref="L419:M419"/>
    <mergeCell ref="J477:K477"/>
    <mergeCell ref="N479:O479"/>
    <mergeCell ref="D434:E438"/>
    <mergeCell ref="D432:E432"/>
    <mergeCell ref="AD403:AE403"/>
    <mergeCell ref="AB390:AC390"/>
    <mergeCell ref="AD388:AE388"/>
    <mergeCell ref="V425:W425"/>
    <mergeCell ref="F369:G369"/>
    <mergeCell ref="Y369:Y382"/>
    <mergeCell ref="F388:G388"/>
    <mergeCell ref="B385:C385"/>
    <mergeCell ref="D386:E386"/>
    <mergeCell ref="B384:C384"/>
    <mergeCell ref="D369:E369"/>
    <mergeCell ref="N395:O395"/>
    <mergeCell ref="V374:W374"/>
    <mergeCell ref="V384:W384"/>
    <mergeCell ref="R369:S369"/>
    <mergeCell ref="R401:S401"/>
    <mergeCell ref="V373:W373"/>
    <mergeCell ref="T373:U373"/>
    <mergeCell ref="V386:W386"/>
    <mergeCell ref="V417:W417"/>
    <mergeCell ref="V390:W390"/>
    <mergeCell ref="D389:E389"/>
    <mergeCell ref="D390:E390"/>
    <mergeCell ref="Z431:AA431"/>
    <mergeCell ref="Y429:Y442"/>
    <mergeCell ref="AB431:AC431"/>
    <mergeCell ref="F418:G418"/>
    <mergeCell ref="B433:G433"/>
    <mergeCell ref="I429:I442"/>
    <mergeCell ref="D431:E431"/>
    <mergeCell ref="B430:C430"/>
    <mergeCell ref="T584:U584"/>
    <mergeCell ref="A429:A442"/>
    <mergeCell ref="L430:M430"/>
    <mergeCell ref="AB557:AC557"/>
    <mergeCell ref="AB568:AC568"/>
    <mergeCell ref="AB556:AC556"/>
    <mergeCell ref="J464:K464"/>
    <mergeCell ref="J462:K462"/>
    <mergeCell ref="T462:U462"/>
    <mergeCell ref="AB462:AC462"/>
    <mergeCell ref="J486:O487"/>
    <mergeCell ref="V626:W626"/>
    <mergeCell ref="T553:U553"/>
    <mergeCell ref="D479:E479"/>
    <mergeCell ref="J625:K625"/>
    <mergeCell ref="N625:O625"/>
    <mergeCell ref="J626:K626"/>
    <mergeCell ref="V569:W569"/>
    <mergeCell ref="V596:W596"/>
    <mergeCell ref="T583:U583"/>
    <mergeCell ref="R583:S583"/>
    <mergeCell ref="F600:G600"/>
    <mergeCell ref="R621:W622"/>
    <mergeCell ref="R624:S624"/>
    <mergeCell ref="D624:E624"/>
    <mergeCell ref="B439:G442"/>
    <mergeCell ref="J446:K446"/>
    <mergeCell ref="F624:G624"/>
    <mergeCell ref="T612:U612"/>
    <mergeCell ref="V607:W607"/>
    <mergeCell ref="Z601:AE602"/>
    <mergeCell ref="L480:M480"/>
    <mergeCell ref="AD614:AE614"/>
    <mergeCell ref="T575:U579"/>
    <mergeCell ref="D530:E530"/>
    <mergeCell ref="T625:U625"/>
    <mergeCell ref="B821:G822"/>
    <mergeCell ref="I772:I783"/>
    <mergeCell ref="F666:G666"/>
    <mergeCell ref="B667:C667"/>
    <mergeCell ref="B639:C639"/>
    <mergeCell ref="D679:E679"/>
    <mergeCell ref="N734:O734"/>
    <mergeCell ref="I746:I757"/>
    <mergeCell ref="J774:O776"/>
    <mergeCell ref="L762:M762"/>
    <mergeCell ref="B733:C733"/>
    <mergeCell ref="J747:K747"/>
    <mergeCell ref="C703:G703"/>
    <mergeCell ref="D722:E722"/>
    <mergeCell ref="F680:G680"/>
    <mergeCell ref="L748:M748"/>
    <mergeCell ref="T588:U592"/>
    <mergeCell ref="R761:W763"/>
    <mergeCell ref="B532:G534"/>
    <mergeCell ref="B812:C812"/>
    <mergeCell ref="D812:E812"/>
    <mergeCell ref="B813:G815"/>
    <mergeCell ref="D816:E820"/>
    <mergeCell ref="AD598:AE598"/>
    <mergeCell ref="D570:E570"/>
    <mergeCell ref="Z600:AA600"/>
    <mergeCell ref="AB569:AC569"/>
    <mergeCell ref="A811:A822"/>
    <mergeCell ref="J885:O887"/>
    <mergeCell ref="T909:U909"/>
    <mergeCell ref="R897:S897"/>
    <mergeCell ref="B787:C787"/>
    <mergeCell ref="B759:C759"/>
    <mergeCell ref="B811:C811"/>
    <mergeCell ref="D811:E811"/>
    <mergeCell ref="F811:G811"/>
    <mergeCell ref="L812:M812"/>
    <mergeCell ref="J799:K799"/>
    <mergeCell ref="R772:S772"/>
    <mergeCell ref="B786:C786"/>
    <mergeCell ref="D777:E781"/>
    <mergeCell ref="B774:C774"/>
    <mergeCell ref="J782:O783"/>
    <mergeCell ref="J763:O763"/>
    <mergeCell ref="T777:U781"/>
    <mergeCell ref="J762:K762"/>
    <mergeCell ref="N762:O762"/>
    <mergeCell ref="N772:O772"/>
    <mergeCell ref="B801:C801"/>
    <mergeCell ref="D801:E801"/>
    <mergeCell ref="F801:G801"/>
    <mergeCell ref="B802:G802"/>
    <mergeCell ref="D868:E872"/>
    <mergeCell ref="A863:A874"/>
    <mergeCell ref="L764:M768"/>
    <mergeCell ref="B896:C896"/>
    <mergeCell ref="A896:A907"/>
    <mergeCell ref="A850:A861"/>
    <mergeCell ref="R837:S837"/>
    <mergeCell ref="B863:C863"/>
    <mergeCell ref="D863:E863"/>
    <mergeCell ref="F863:G863"/>
    <mergeCell ref="B864:C864"/>
    <mergeCell ref="D864:E864"/>
    <mergeCell ref="F864:G864"/>
    <mergeCell ref="B873:G874"/>
    <mergeCell ref="B865:C865"/>
    <mergeCell ref="D865:E865"/>
    <mergeCell ref="F865:G865"/>
    <mergeCell ref="B866:G867"/>
    <mergeCell ref="B837:C837"/>
    <mergeCell ref="F664:G664"/>
    <mergeCell ref="F678:G678"/>
    <mergeCell ref="B723:G724"/>
    <mergeCell ref="T725:U729"/>
    <mergeCell ref="D663:E663"/>
    <mergeCell ref="F676:G676"/>
    <mergeCell ref="D677:E677"/>
    <mergeCell ref="D664:E664"/>
    <mergeCell ref="C691:G702"/>
    <mergeCell ref="I733:I744"/>
    <mergeCell ref="B747:C747"/>
    <mergeCell ref="D734:E734"/>
    <mergeCell ref="D678:E678"/>
    <mergeCell ref="D681:E685"/>
    <mergeCell ref="B679:C679"/>
    <mergeCell ref="B686:G687"/>
    <mergeCell ref="J746:K746"/>
    <mergeCell ref="B748:G750"/>
    <mergeCell ref="T841:U844"/>
    <mergeCell ref="J808:O809"/>
  </mergeCells>
  <printOptions horizontalCentered="1" verticalCentered="1"/>
  <pageMargins left="0.19685039370078741" right="0.19685039370078741" top="0.19685039370078741" bottom="0.19685039370078741" header="0" footer="0"/>
  <pageSetup paperSize="9" scale="51" orientation="landscape" r:id="rId1"/>
  <headerFooter alignWithMargins="0">
    <oddFooter>&amp;C&amp;"Tw Cen MT,Normál"&amp;A</oddFooter>
  </headerFooter>
  <rowBreaks count="15" manualBreakCount="15">
    <brk id="40" max="16383" man="1"/>
    <brk id="115" max="16383" man="1"/>
    <brk id="240" max="16383" man="1"/>
    <brk id="327" max="16383" man="1"/>
    <brk id="382" max="16383" man="1"/>
    <brk id="442" max="16383" man="1"/>
    <brk id="487" max="16383" man="1"/>
    <brk id="566" max="16383" man="1"/>
    <brk id="622" max="16383" man="1"/>
    <brk id="702" max="16383" man="1"/>
    <brk id="770" max="16383" man="1"/>
    <brk id="822" max="16383" man="1"/>
    <brk id="894" max="16383" man="1"/>
    <brk id="974" max="16383" man="1"/>
    <brk id="1013" max="16383"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AL519"/>
  <sheetViews>
    <sheetView zoomScale="85" zoomScaleNormal="85" workbookViewId="0">
      <selection sqref="A1:AE1"/>
    </sheetView>
  </sheetViews>
  <sheetFormatPr defaultRowHeight="15.75" x14ac:dyDescent="0.25"/>
  <cols>
    <col min="1" max="1" width="31.7109375" style="1" customWidth="1"/>
    <col min="2" max="2" width="11.28515625" style="1" customWidth="1"/>
    <col min="3" max="3" width="11.7109375" style="5" customWidth="1"/>
    <col min="4" max="4" width="8.28515625" style="5" hidden="1" customWidth="1"/>
    <col min="5" max="5" width="6.7109375" style="5" hidden="1" customWidth="1"/>
    <col min="6" max="6" width="9.28515625" style="6" bestFit="1" customWidth="1"/>
    <col min="7" max="7" width="9" style="1" bestFit="1" customWidth="1"/>
    <col min="8" max="8" width="1.28515625" style="1" customWidth="1"/>
    <col min="9" max="9" width="31.7109375" style="1" customWidth="1"/>
    <col min="10" max="10" width="11.7109375" style="1" customWidth="1"/>
    <col min="11" max="11" width="11.7109375" style="5" customWidth="1"/>
    <col min="12" max="12" width="9.5703125" style="5" hidden="1" customWidth="1"/>
    <col min="13" max="13" width="6.7109375" style="5" hidden="1" customWidth="1"/>
    <col min="14" max="14" width="9.28515625" style="1" customWidth="1"/>
    <col min="15" max="15" width="9" style="1" bestFit="1" customWidth="1"/>
    <col min="16" max="16" width="1.28515625" style="1" customWidth="1"/>
    <col min="17" max="17" width="31.7109375" style="1" customWidth="1"/>
    <col min="18" max="18" width="11.7109375" style="1" customWidth="1"/>
    <col min="19" max="19" width="11.7109375" style="5" customWidth="1"/>
    <col min="20" max="20" width="8.42578125" style="5" hidden="1" customWidth="1"/>
    <col min="21" max="21" width="6.7109375" style="5" hidden="1" customWidth="1"/>
    <col min="22" max="22" width="9.28515625" style="6" bestFit="1" customWidth="1"/>
    <col min="23" max="23" width="9" style="1" bestFit="1" customWidth="1"/>
    <col min="24" max="24" width="1.28515625" style="1" customWidth="1"/>
    <col min="25" max="25" width="31.7109375" style="1" customWidth="1"/>
    <col min="26" max="26" width="11.7109375" style="1" customWidth="1"/>
    <col min="27" max="27" width="11.5703125" style="5" customWidth="1"/>
    <col min="28" max="28" width="8.5703125" style="5" hidden="1" customWidth="1"/>
    <col min="29" max="29" width="6.7109375" style="5" hidden="1" customWidth="1"/>
    <col min="30" max="30" width="9.28515625" style="6" bestFit="1" customWidth="1"/>
    <col min="31" max="31" width="9" style="1" bestFit="1" customWidth="1"/>
    <col min="33" max="33" width="10.7109375" customWidth="1"/>
  </cols>
  <sheetData>
    <row r="1" spans="1:31" ht="30.75" customHeight="1" x14ac:dyDescent="0.25">
      <c r="A1" s="918" t="s">
        <v>597</v>
      </c>
      <c r="B1" s="918"/>
      <c r="C1" s="918"/>
      <c r="D1" s="918"/>
      <c r="E1" s="918"/>
      <c r="F1" s="918"/>
      <c r="G1" s="918"/>
      <c r="H1" s="918"/>
      <c r="I1" s="918"/>
      <c r="J1" s="918"/>
      <c r="K1" s="918"/>
      <c r="L1" s="918"/>
      <c r="M1" s="918"/>
      <c r="N1" s="918"/>
      <c r="O1" s="918"/>
      <c r="P1" s="918"/>
      <c r="Q1" s="918"/>
      <c r="R1" s="918"/>
      <c r="S1" s="918"/>
      <c r="T1" s="918"/>
      <c r="U1" s="918"/>
      <c r="V1" s="918"/>
      <c r="W1" s="918"/>
      <c r="X1" s="918"/>
      <c r="Y1" s="918"/>
      <c r="Z1" s="918"/>
      <c r="AA1" s="918"/>
      <c r="AB1" s="918"/>
      <c r="AC1" s="918"/>
      <c r="AD1" s="918"/>
      <c r="AE1" s="918"/>
    </row>
    <row r="2" spans="1:31" ht="16.149999999999999" customHeight="1" thickBot="1" x14ac:dyDescent="0.3">
      <c r="A2" s="70"/>
      <c r="B2" s="70"/>
      <c r="C2" s="70"/>
      <c r="D2" s="70"/>
      <c r="E2" s="70"/>
      <c r="F2" s="70"/>
      <c r="G2" s="70"/>
      <c r="H2" s="70"/>
      <c r="I2" s="70"/>
      <c r="J2" s="70"/>
      <c r="K2" s="70"/>
      <c r="L2" s="70"/>
      <c r="M2" s="70"/>
      <c r="N2" s="70"/>
      <c r="O2" s="70"/>
      <c r="P2" s="70"/>
      <c r="Q2" s="70"/>
      <c r="R2" s="70"/>
      <c r="S2" s="70"/>
      <c r="T2" s="70"/>
      <c r="U2" s="70"/>
      <c r="V2" s="70"/>
      <c r="W2" s="70"/>
      <c r="X2" s="70"/>
      <c r="Y2" s="70"/>
      <c r="Z2" s="70"/>
      <c r="AA2" s="70"/>
      <c r="AB2" s="70"/>
      <c r="AC2" s="70"/>
      <c r="AD2" s="70"/>
      <c r="AE2" s="70"/>
    </row>
    <row r="3" spans="1:31" ht="23.65" customHeight="1" thickTop="1" x14ac:dyDescent="0.25">
      <c r="A3" s="942" t="s">
        <v>826</v>
      </c>
      <c r="B3" s="621" t="s">
        <v>41</v>
      </c>
      <c r="C3" s="622"/>
      <c r="D3" s="621" t="s">
        <v>42</v>
      </c>
      <c r="E3" s="824"/>
      <c r="F3" s="624" t="s">
        <v>42</v>
      </c>
      <c r="G3" s="625"/>
      <c r="I3" s="1029" t="s">
        <v>1794</v>
      </c>
      <c r="J3" s="721" t="s">
        <v>0</v>
      </c>
      <c r="K3" s="722"/>
      <c r="L3" s="721" t="s">
        <v>1</v>
      </c>
      <c r="M3" s="1112"/>
      <c r="N3" s="687" t="s">
        <v>1</v>
      </c>
      <c r="O3" s="876"/>
      <c r="Q3" s="1029" t="s">
        <v>1795</v>
      </c>
      <c r="R3" s="721" t="s">
        <v>0</v>
      </c>
      <c r="S3" s="722"/>
      <c r="T3" s="721" t="s">
        <v>1</v>
      </c>
      <c r="U3" s="1112"/>
      <c r="V3" s="687" t="s">
        <v>1</v>
      </c>
      <c r="W3" s="876"/>
      <c r="Y3" s="1029" t="s">
        <v>1796</v>
      </c>
      <c r="Z3" s="721" t="s">
        <v>0</v>
      </c>
      <c r="AA3" s="722"/>
      <c r="AB3" s="721" t="s">
        <v>1</v>
      </c>
      <c r="AC3" s="1112"/>
      <c r="AD3" s="687" t="s">
        <v>1</v>
      </c>
      <c r="AE3" s="876"/>
    </row>
    <row r="4" spans="1:31" ht="20.25" customHeight="1" x14ac:dyDescent="0.25">
      <c r="A4" s="943"/>
      <c r="B4" s="529" t="s">
        <v>293</v>
      </c>
      <c r="C4" s="530"/>
      <c r="D4" s="727">
        <v>29900</v>
      </c>
      <c r="E4" s="630"/>
      <c r="F4" s="630">
        <f>D4*(1-'SZORZÓ+FELTÉTELEK'!$A$1)</f>
        <v>29900</v>
      </c>
      <c r="G4" s="631">
        <v>20184.000000000004</v>
      </c>
      <c r="I4" s="1030"/>
      <c r="J4" s="529" t="s">
        <v>119</v>
      </c>
      <c r="K4" s="530"/>
      <c r="L4" s="770">
        <f>L5-2600</f>
        <v>49500</v>
      </c>
      <c r="M4" s="771"/>
      <c r="N4" s="630">
        <f>L4*(1-'SZORZÓ+FELTÉTELEK'!$A$1)</f>
        <v>49500</v>
      </c>
      <c r="O4" s="844">
        <v>20184.000000000004</v>
      </c>
      <c r="Q4" s="1030"/>
      <c r="R4" s="529" t="s">
        <v>119</v>
      </c>
      <c r="S4" s="530"/>
      <c r="T4" s="646">
        <f>T5-1200</f>
        <v>53400</v>
      </c>
      <c r="U4" s="646"/>
      <c r="V4" s="630">
        <f>T4*(1-'SZORZÓ+FELTÉTELEK'!$A$1)</f>
        <v>53400</v>
      </c>
      <c r="W4" s="844">
        <v>20184.000000000004</v>
      </c>
      <c r="Y4" s="1030"/>
      <c r="Z4" s="529" t="s">
        <v>119</v>
      </c>
      <c r="AA4" s="530"/>
      <c r="AB4" s="770">
        <f>AB5-2600</f>
        <v>60600</v>
      </c>
      <c r="AC4" s="771"/>
      <c r="AD4" s="630">
        <f>AB4*(1-'SZORZÓ+FELTÉTELEK'!$A$1)</f>
        <v>60600</v>
      </c>
      <c r="AE4" s="844">
        <v>20184.000000000004</v>
      </c>
    </row>
    <row r="5" spans="1:31" ht="20.25" customHeight="1" x14ac:dyDescent="0.25">
      <c r="A5" s="943"/>
      <c r="B5" s="529" t="s">
        <v>94</v>
      </c>
      <c r="C5" s="530"/>
      <c r="D5" s="727">
        <v>39900</v>
      </c>
      <c r="E5" s="630"/>
      <c r="F5" s="630">
        <f>D5*(1-'SZORZÓ+FELTÉTELEK'!$A$1)</f>
        <v>39900</v>
      </c>
      <c r="G5" s="631">
        <v>20184.000000000004</v>
      </c>
      <c r="I5" s="1030"/>
      <c r="J5" s="529" t="s">
        <v>94</v>
      </c>
      <c r="K5" s="530"/>
      <c r="L5" s="646">
        <v>52100</v>
      </c>
      <c r="M5" s="646"/>
      <c r="N5" s="630">
        <f>L5*(1-'SZORZÓ+FELTÉTELEK'!$A$1)</f>
        <v>52100</v>
      </c>
      <c r="O5" s="844">
        <v>20184.000000000004</v>
      </c>
      <c r="Q5" s="1030"/>
      <c r="R5" s="529" t="s">
        <v>94</v>
      </c>
      <c r="S5" s="530"/>
      <c r="T5" s="646">
        <v>54600</v>
      </c>
      <c r="U5" s="646"/>
      <c r="V5" s="630">
        <f>T5*(1-'SZORZÓ+FELTÉTELEK'!$A$1)</f>
        <v>54600</v>
      </c>
      <c r="W5" s="844">
        <v>20184.000000000004</v>
      </c>
      <c r="Y5" s="1030"/>
      <c r="Z5" s="529" t="s">
        <v>94</v>
      </c>
      <c r="AA5" s="530"/>
      <c r="AB5" s="646">
        <v>63200</v>
      </c>
      <c r="AC5" s="646"/>
      <c r="AD5" s="630">
        <f>AB5*(1-'SZORZÓ+FELTÉTELEK'!$A$1)</f>
        <v>63200</v>
      </c>
      <c r="AE5" s="844">
        <v>20184.000000000004</v>
      </c>
    </row>
    <row r="6" spans="1:31" ht="20.25" customHeight="1" x14ac:dyDescent="0.25">
      <c r="A6" s="943"/>
      <c r="B6" s="529" t="s">
        <v>1113</v>
      </c>
      <c r="C6" s="530"/>
      <c r="D6" s="727">
        <f>D5+1800</f>
        <v>41700</v>
      </c>
      <c r="E6" s="630"/>
      <c r="F6" s="630">
        <f>D6*(1-'SZORZÓ+FELTÉTELEK'!$A$1)</f>
        <v>41700</v>
      </c>
      <c r="G6" s="631">
        <v>20184.000000000004</v>
      </c>
      <c r="I6" s="1030"/>
      <c r="J6" s="529" t="s">
        <v>1113</v>
      </c>
      <c r="K6" s="530"/>
      <c r="L6" s="770">
        <f>L5+1600</f>
        <v>53700</v>
      </c>
      <c r="M6" s="771"/>
      <c r="N6" s="630">
        <f>L6*(1-'SZORZÓ+FELTÉTELEK'!$A$1)</f>
        <v>53700</v>
      </c>
      <c r="O6" s="844">
        <v>20184.000000000004</v>
      </c>
      <c r="Q6" s="1030"/>
      <c r="R6" s="529" t="s">
        <v>1113</v>
      </c>
      <c r="S6" s="530"/>
      <c r="T6" s="646">
        <f>T5+900</f>
        <v>55500</v>
      </c>
      <c r="U6" s="646"/>
      <c r="V6" s="630">
        <f>T6*(1-'SZORZÓ+FELTÉTELEK'!$A$1)</f>
        <v>55500</v>
      </c>
      <c r="W6" s="844">
        <v>20184.000000000004</v>
      </c>
      <c r="Y6" s="1030"/>
      <c r="Z6" s="529" t="s">
        <v>1113</v>
      </c>
      <c r="AA6" s="530"/>
      <c r="AB6" s="770">
        <f>AB5+1600</f>
        <v>64800</v>
      </c>
      <c r="AC6" s="771"/>
      <c r="AD6" s="630">
        <f>AB6*(1-'SZORZÓ+FELTÉTELEK'!$A$1)</f>
        <v>64800</v>
      </c>
      <c r="AE6" s="844">
        <v>20184.000000000004</v>
      </c>
    </row>
    <row r="7" spans="1:31" ht="20.25" customHeight="1" x14ac:dyDescent="0.25">
      <c r="A7" s="943"/>
      <c r="B7" s="810" t="s">
        <v>1432</v>
      </c>
      <c r="C7" s="811"/>
      <c r="D7" s="727">
        <f>D5+2600</f>
        <v>42500</v>
      </c>
      <c r="E7" s="630"/>
      <c r="F7" s="630">
        <f>D7*(1-'SZORZÓ+FELTÉTELEK'!$A$1)</f>
        <v>42500</v>
      </c>
      <c r="G7" s="631">
        <v>20184.000000000004</v>
      </c>
      <c r="I7" s="1030"/>
      <c r="J7" s="810" t="s">
        <v>1432</v>
      </c>
      <c r="K7" s="811"/>
      <c r="L7" s="770">
        <f>L5+2800</f>
        <v>54900</v>
      </c>
      <c r="M7" s="771"/>
      <c r="N7" s="630">
        <f>L7*(1-'SZORZÓ+FELTÉTELEK'!$A$1)</f>
        <v>54900</v>
      </c>
      <c r="O7" s="844">
        <v>20184.000000000004</v>
      </c>
      <c r="Q7" s="1030"/>
      <c r="R7" s="810" t="s">
        <v>1432</v>
      </c>
      <c r="S7" s="811"/>
      <c r="T7" s="646">
        <f>T5+1500</f>
        <v>56100</v>
      </c>
      <c r="U7" s="646"/>
      <c r="V7" s="630">
        <f>T7*(1-'SZORZÓ+FELTÉTELEK'!$A$1)</f>
        <v>56100</v>
      </c>
      <c r="W7" s="844">
        <v>20184.000000000004</v>
      </c>
      <c r="Y7" s="1030"/>
      <c r="Z7" s="810" t="s">
        <v>1432</v>
      </c>
      <c r="AA7" s="811"/>
      <c r="AB7" s="770">
        <f>AB5+2800</f>
        <v>66000</v>
      </c>
      <c r="AC7" s="771"/>
      <c r="AD7" s="630">
        <f>AB7*(1-'SZORZÓ+FELTÉTELEK'!$A$1)</f>
        <v>66000</v>
      </c>
      <c r="AE7" s="844">
        <v>20184.000000000004</v>
      </c>
    </row>
    <row r="8" spans="1:31" ht="20.25" customHeight="1" x14ac:dyDescent="0.25">
      <c r="A8" s="943"/>
      <c r="B8" s="799"/>
      <c r="C8" s="781"/>
      <c r="D8" s="781"/>
      <c r="E8" s="781"/>
      <c r="F8" s="781"/>
      <c r="G8" s="1331"/>
      <c r="I8" s="1030"/>
      <c r="J8" s="810" t="s">
        <v>1441</v>
      </c>
      <c r="K8" s="811"/>
      <c r="L8" s="770">
        <f>L5+2800</f>
        <v>54900</v>
      </c>
      <c r="M8" s="771"/>
      <c r="N8" s="630">
        <f>L8*(1-'SZORZÓ+FELTÉTELEK'!$A$1)</f>
        <v>54900</v>
      </c>
      <c r="O8" s="844">
        <v>20184.000000000004</v>
      </c>
      <c r="Q8" s="1030"/>
      <c r="R8" s="810" t="s">
        <v>1441</v>
      </c>
      <c r="S8" s="811"/>
      <c r="T8" s="646">
        <f>T5+1500</f>
        <v>56100</v>
      </c>
      <c r="U8" s="646"/>
      <c r="V8" s="630">
        <f>T8*(1-'SZORZÓ+FELTÉTELEK'!$A$1)</f>
        <v>56100</v>
      </c>
      <c r="W8" s="844">
        <v>20184.000000000004</v>
      </c>
      <c r="Y8" s="1030"/>
      <c r="Z8" s="810" t="s">
        <v>1441</v>
      </c>
      <c r="AA8" s="811"/>
      <c r="AB8" s="770">
        <f>AB5+2800</f>
        <v>66000</v>
      </c>
      <c r="AC8" s="771"/>
      <c r="AD8" s="630">
        <f>AB8*(1-'SZORZÓ+FELTÉTELEK'!$A$1)</f>
        <v>66000</v>
      </c>
      <c r="AE8" s="844">
        <v>20184.000000000004</v>
      </c>
    </row>
    <row r="9" spans="1:31" ht="20.25" customHeight="1" x14ac:dyDescent="0.25">
      <c r="A9" s="943"/>
      <c r="B9" s="735"/>
      <c r="C9" s="736"/>
      <c r="D9" s="736"/>
      <c r="E9" s="736"/>
      <c r="F9" s="736"/>
      <c r="G9" s="1332"/>
      <c r="I9" s="1030"/>
      <c r="J9" s="810" t="s">
        <v>1442</v>
      </c>
      <c r="K9" s="811"/>
      <c r="L9" s="770">
        <f>L5+10300</f>
        <v>62400</v>
      </c>
      <c r="M9" s="771"/>
      <c r="N9" s="630">
        <f>L9*(1-'SZORZÓ+FELTÉTELEK'!$A$1)</f>
        <v>62400</v>
      </c>
      <c r="O9" s="844">
        <v>20184.000000000004</v>
      </c>
      <c r="Q9" s="1030"/>
      <c r="R9" s="810" t="s">
        <v>1442</v>
      </c>
      <c r="S9" s="811"/>
      <c r="T9" s="646">
        <f>T5+5200</f>
        <v>59800</v>
      </c>
      <c r="U9" s="646"/>
      <c r="V9" s="630">
        <f>T9*(1-'SZORZÓ+FELTÉTELEK'!$A$1)</f>
        <v>59800</v>
      </c>
      <c r="W9" s="844">
        <v>20184.000000000004</v>
      </c>
      <c r="Y9" s="1030"/>
      <c r="Z9" s="810" t="s">
        <v>1442</v>
      </c>
      <c r="AA9" s="811"/>
      <c r="AB9" s="770">
        <f>AB5+10300</f>
        <v>73500</v>
      </c>
      <c r="AC9" s="771"/>
      <c r="AD9" s="630">
        <f>AB9*(1-'SZORZÓ+FELTÉTELEK'!$A$1)</f>
        <v>73500</v>
      </c>
      <c r="AE9" s="844">
        <v>20184.000000000004</v>
      </c>
    </row>
    <row r="10" spans="1:31" ht="12.75" customHeight="1" x14ac:dyDescent="0.25">
      <c r="A10" s="943"/>
      <c r="B10" s="88" t="s">
        <v>2</v>
      </c>
      <c r="C10" s="89" t="s">
        <v>827</v>
      </c>
      <c r="D10" s="1809"/>
      <c r="E10" s="1809"/>
      <c r="F10" s="88" t="s">
        <v>3</v>
      </c>
      <c r="G10" s="132" t="s">
        <v>100</v>
      </c>
      <c r="I10" s="1030"/>
      <c r="J10" s="88" t="s">
        <v>2</v>
      </c>
      <c r="K10" s="89" t="s">
        <v>272</v>
      </c>
      <c r="L10" s="654"/>
      <c r="M10" s="655"/>
      <c r="N10" s="87" t="s">
        <v>3</v>
      </c>
      <c r="O10" s="119" t="s">
        <v>4</v>
      </c>
      <c r="Q10" s="1030"/>
      <c r="R10" s="88" t="s">
        <v>2</v>
      </c>
      <c r="S10" s="89" t="s">
        <v>272</v>
      </c>
      <c r="T10" s="654"/>
      <c r="U10" s="655"/>
      <c r="V10" s="87" t="s">
        <v>3</v>
      </c>
      <c r="W10" s="119" t="s">
        <v>4</v>
      </c>
      <c r="Y10" s="1030"/>
      <c r="Z10" s="88" t="s">
        <v>2</v>
      </c>
      <c r="AA10" s="89" t="s">
        <v>277</v>
      </c>
      <c r="AB10" s="654"/>
      <c r="AC10" s="655"/>
      <c r="AD10" s="87" t="s">
        <v>3</v>
      </c>
      <c r="AE10" s="119" t="s">
        <v>4</v>
      </c>
    </row>
    <row r="11" spans="1:31" ht="12.75" customHeight="1" x14ac:dyDescent="0.25">
      <c r="A11" s="943"/>
      <c r="B11" s="88" t="s">
        <v>5</v>
      </c>
      <c r="C11" s="89" t="s">
        <v>27</v>
      </c>
      <c r="D11" s="1809"/>
      <c r="E11" s="1809"/>
      <c r="F11" s="88" t="s">
        <v>6</v>
      </c>
      <c r="G11" s="133" t="s">
        <v>14</v>
      </c>
      <c r="I11" s="1030"/>
      <c r="J11" s="88" t="s">
        <v>5</v>
      </c>
      <c r="K11" s="89" t="s">
        <v>12</v>
      </c>
      <c r="L11" s="656"/>
      <c r="M11" s="657"/>
      <c r="N11" s="87" t="s">
        <v>6</v>
      </c>
      <c r="O11" s="118" t="s">
        <v>14</v>
      </c>
      <c r="Q11" s="1030"/>
      <c r="R11" s="88" t="s">
        <v>5</v>
      </c>
      <c r="S11" s="89" t="s">
        <v>12</v>
      </c>
      <c r="T11" s="656"/>
      <c r="U11" s="657"/>
      <c r="V11" s="87" t="s">
        <v>6</v>
      </c>
      <c r="W11" s="118" t="s">
        <v>14</v>
      </c>
      <c r="Y11" s="1030"/>
      <c r="Z11" s="88" t="s">
        <v>5</v>
      </c>
      <c r="AA11" s="89" t="s">
        <v>16</v>
      </c>
      <c r="AB11" s="656"/>
      <c r="AC11" s="657"/>
      <c r="AD11" s="87" t="s">
        <v>6</v>
      </c>
      <c r="AE11" s="118" t="s">
        <v>14</v>
      </c>
    </row>
    <row r="12" spans="1:31" ht="12.75" customHeight="1" x14ac:dyDescent="0.25">
      <c r="A12" s="943"/>
      <c r="B12" s="88" t="s">
        <v>7</v>
      </c>
      <c r="C12" s="89" t="s">
        <v>69</v>
      </c>
      <c r="D12" s="1809"/>
      <c r="E12" s="1809"/>
      <c r="F12" s="90" t="s">
        <v>8</v>
      </c>
      <c r="G12" s="132" t="s">
        <v>357</v>
      </c>
      <c r="I12" s="1030"/>
      <c r="J12" s="88" t="s">
        <v>7</v>
      </c>
      <c r="K12" s="89" t="s">
        <v>273</v>
      </c>
      <c r="L12" s="656"/>
      <c r="M12" s="657"/>
      <c r="N12" s="7" t="s">
        <v>8</v>
      </c>
      <c r="O12" s="117" t="s">
        <v>274</v>
      </c>
      <c r="Q12" s="1030"/>
      <c r="R12" s="88" t="s">
        <v>7</v>
      </c>
      <c r="S12" s="89" t="s">
        <v>273</v>
      </c>
      <c r="T12" s="656"/>
      <c r="U12" s="657"/>
      <c r="V12" s="7" t="s">
        <v>8</v>
      </c>
      <c r="W12" s="117" t="s">
        <v>276</v>
      </c>
      <c r="Y12" s="1030"/>
      <c r="Z12" s="88" t="s">
        <v>7</v>
      </c>
      <c r="AA12" s="89" t="s">
        <v>105</v>
      </c>
      <c r="AB12" s="656"/>
      <c r="AC12" s="657"/>
      <c r="AD12" s="7" t="s">
        <v>8</v>
      </c>
      <c r="AE12" s="117" t="s">
        <v>274</v>
      </c>
    </row>
    <row r="13" spans="1:31" ht="12.75" customHeight="1" x14ac:dyDescent="0.25">
      <c r="A13" s="943"/>
      <c r="B13" s="88" t="s">
        <v>9</v>
      </c>
      <c r="C13" s="89" t="s">
        <v>64</v>
      </c>
      <c r="D13" s="1809"/>
      <c r="E13" s="1809"/>
      <c r="F13" s="127" t="s">
        <v>10</v>
      </c>
      <c r="G13" s="108" t="s">
        <v>154</v>
      </c>
      <c r="I13" s="1030"/>
      <c r="J13" s="88" t="s">
        <v>9</v>
      </c>
      <c r="K13" s="89" t="s">
        <v>27</v>
      </c>
      <c r="L13" s="656"/>
      <c r="M13" s="657"/>
      <c r="N13" s="7" t="s">
        <v>10</v>
      </c>
      <c r="O13" s="117" t="s">
        <v>154</v>
      </c>
      <c r="Q13" s="1030"/>
      <c r="R13" s="88" t="s">
        <v>9</v>
      </c>
      <c r="S13" s="89" t="s">
        <v>27</v>
      </c>
      <c r="T13" s="656"/>
      <c r="U13" s="657"/>
      <c r="V13" s="7" t="s">
        <v>10</v>
      </c>
      <c r="W13" s="117" t="s">
        <v>154</v>
      </c>
      <c r="Y13" s="1030"/>
      <c r="Z13" s="88" t="s">
        <v>9</v>
      </c>
      <c r="AA13" s="89" t="s">
        <v>27</v>
      </c>
      <c r="AB13" s="656"/>
      <c r="AC13" s="657"/>
      <c r="AD13" s="7" t="s">
        <v>10</v>
      </c>
      <c r="AE13" s="117" t="s">
        <v>154</v>
      </c>
    </row>
    <row r="14" spans="1:31" ht="12.75" customHeight="1" x14ac:dyDescent="0.25">
      <c r="A14" s="943"/>
      <c r="B14" s="88" t="s">
        <v>11</v>
      </c>
      <c r="C14" s="89" t="s">
        <v>169</v>
      </c>
      <c r="D14" s="1809"/>
      <c r="E14" s="1809"/>
      <c r="F14" s="36" t="s">
        <v>759</v>
      </c>
      <c r="G14" s="107">
        <v>20</v>
      </c>
      <c r="I14" s="1030"/>
      <c r="J14" s="88" t="s">
        <v>11</v>
      </c>
      <c r="K14" s="28" t="s">
        <v>12</v>
      </c>
      <c r="L14" s="656"/>
      <c r="M14" s="657"/>
      <c r="N14" s="1719"/>
      <c r="O14" s="1081"/>
      <c r="Q14" s="1030"/>
      <c r="R14" s="88" t="s">
        <v>11</v>
      </c>
      <c r="S14" s="28" t="s">
        <v>12</v>
      </c>
      <c r="T14" s="656"/>
      <c r="U14" s="657"/>
      <c r="V14" s="1719"/>
      <c r="W14" s="1081"/>
      <c r="Y14" s="1030"/>
      <c r="Z14" s="88" t="s">
        <v>11</v>
      </c>
      <c r="AA14" s="89" t="s">
        <v>12</v>
      </c>
      <c r="AB14" s="656"/>
      <c r="AC14" s="657"/>
      <c r="AD14" s="1719"/>
      <c r="AE14" s="1081"/>
    </row>
    <row r="15" spans="1:31" ht="12.75" customHeight="1" x14ac:dyDescent="0.25">
      <c r="A15" s="943"/>
      <c r="B15" s="88" t="s">
        <v>275</v>
      </c>
      <c r="C15" s="89" t="s">
        <v>133</v>
      </c>
      <c r="D15" s="1809"/>
      <c r="E15" s="1809"/>
      <c r="F15" s="1809"/>
      <c r="G15" s="1810"/>
      <c r="I15" s="1030"/>
      <c r="J15" s="92" t="s">
        <v>275</v>
      </c>
      <c r="K15" s="89" t="s">
        <v>133</v>
      </c>
      <c r="L15" s="658"/>
      <c r="M15" s="659"/>
      <c r="N15" s="1720"/>
      <c r="O15" s="1082"/>
      <c r="Q15" s="1030"/>
      <c r="R15" s="92" t="s">
        <v>275</v>
      </c>
      <c r="S15" s="89" t="s">
        <v>133</v>
      </c>
      <c r="T15" s="658"/>
      <c r="U15" s="659"/>
      <c r="V15" s="1720"/>
      <c r="W15" s="1082"/>
      <c r="Y15" s="1030"/>
      <c r="Z15" s="92" t="s">
        <v>275</v>
      </c>
      <c r="AA15" s="89" t="s">
        <v>61</v>
      </c>
      <c r="AB15" s="658"/>
      <c r="AC15" s="659"/>
      <c r="AD15" s="1720"/>
      <c r="AE15" s="1082"/>
    </row>
    <row r="16" spans="1:31" ht="120" customHeight="1" x14ac:dyDescent="0.25">
      <c r="A16" s="943"/>
      <c r="B16" s="870" t="s">
        <v>1180</v>
      </c>
      <c r="C16" s="871"/>
      <c r="D16" s="871"/>
      <c r="E16" s="871"/>
      <c r="F16" s="871"/>
      <c r="G16" s="872"/>
      <c r="I16" s="1030"/>
      <c r="J16" s="730" t="s">
        <v>1181</v>
      </c>
      <c r="K16" s="681"/>
      <c r="L16" s="681"/>
      <c r="M16" s="681"/>
      <c r="N16" s="681"/>
      <c r="O16" s="894"/>
      <c r="Q16" s="1030"/>
      <c r="R16" s="730" t="s">
        <v>1182</v>
      </c>
      <c r="S16" s="681"/>
      <c r="T16" s="681"/>
      <c r="U16" s="681"/>
      <c r="V16" s="681"/>
      <c r="W16" s="894"/>
      <c r="Y16" s="1030"/>
      <c r="Z16" s="730" t="s">
        <v>278</v>
      </c>
      <c r="AA16" s="681"/>
      <c r="AB16" s="681"/>
      <c r="AC16" s="681"/>
      <c r="AD16" s="681"/>
      <c r="AE16" s="894"/>
    </row>
    <row r="17" spans="1:31" ht="23.65" customHeight="1" thickBot="1" x14ac:dyDescent="0.3">
      <c r="A17" s="1226"/>
      <c r="B17" s="873"/>
      <c r="C17" s="874"/>
      <c r="D17" s="874"/>
      <c r="E17" s="874"/>
      <c r="F17" s="874"/>
      <c r="G17" s="875"/>
      <c r="I17" s="1031"/>
      <c r="J17" s="985"/>
      <c r="K17" s="897"/>
      <c r="L17" s="897"/>
      <c r="M17" s="897"/>
      <c r="N17" s="897"/>
      <c r="O17" s="898"/>
      <c r="Q17" s="1031"/>
      <c r="R17" s="985"/>
      <c r="S17" s="897"/>
      <c r="T17" s="897"/>
      <c r="U17" s="897"/>
      <c r="V17" s="897"/>
      <c r="W17" s="898"/>
      <c r="Y17" s="1031"/>
      <c r="Z17" s="985"/>
      <c r="AA17" s="897"/>
      <c r="AB17" s="897"/>
      <c r="AC17" s="897"/>
      <c r="AD17" s="897"/>
      <c r="AE17" s="898"/>
    </row>
    <row r="18" spans="1:31" ht="16.149999999999999" customHeight="1" thickTop="1" thickBot="1" x14ac:dyDescent="0.3">
      <c r="A18" s="70"/>
      <c r="B18" s="70"/>
      <c r="C18" s="70"/>
      <c r="D18" s="70"/>
      <c r="E18" s="70"/>
      <c r="F18" s="70"/>
      <c r="G18" s="70"/>
      <c r="H18" s="70"/>
      <c r="I18" s="70"/>
      <c r="J18" s="70"/>
      <c r="K18" s="70"/>
      <c r="L18" s="70"/>
      <c r="M18" s="70"/>
      <c r="N18" s="70"/>
      <c r="O18" s="70"/>
      <c r="P18" s="70"/>
      <c r="Q18" s="70"/>
      <c r="R18" s="70"/>
      <c r="S18" s="70"/>
      <c r="T18" s="70"/>
      <c r="U18" s="70"/>
      <c r="V18" s="70"/>
      <c r="W18" s="70"/>
      <c r="X18" s="70"/>
      <c r="Y18" s="70"/>
      <c r="Z18" s="70"/>
      <c r="AA18" s="70"/>
      <c r="AB18" s="70"/>
      <c r="AC18" s="70"/>
      <c r="AD18" s="70"/>
      <c r="AE18" s="70"/>
    </row>
    <row r="19" spans="1:31" ht="23.65" customHeight="1" thickTop="1" x14ac:dyDescent="0.25">
      <c r="A19" s="1029" t="s">
        <v>1797</v>
      </c>
      <c r="B19" s="721" t="s">
        <v>0</v>
      </c>
      <c r="C19" s="722"/>
      <c r="D19" s="721" t="s">
        <v>1</v>
      </c>
      <c r="E19" s="1112"/>
      <c r="F19" s="687" t="s">
        <v>1</v>
      </c>
      <c r="G19" s="876"/>
      <c r="I19" s="858" t="s">
        <v>1798</v>
      </c>
      <c r="J19" s="815" t="s">
        <v>0</v>
      </c>
      <c r="K19" s="816"/>
      <c r="L19" s="815" t="s">
        <v>1</v>
      </c>
      <c r="M19" s="816"/>
      <c r="N19" s="917" t="s">
        <v>1</v>
      </c>
      <c r="O19" s="900"/>
      <c r="Q19" s="858" t="s">
        <v>1799</v>
      </c>
      <c r="R19" s="815" t="s">
        <v>0</v>
      </c>
      <c r="S19" s="816"/>
      <c r="T19" s="815" t="s">
        <v>1</v>
      </c>
      <c r="U19" s="816"/>
      <c r="V19" s="917" t="s">
        <v>1</v>
      </c>
      <c r="W19" s="900"/>
      <c r="Y19" s="1029" t="s">
        <v>1800</v>
      </c>
      <c r="Z19" s="686" t="s">
        <v>0</v>
      </c>
      <c r="AA19" s="687"/>
      <c r="AB19" s="686" t="s">
        <v>1</v>
      </c>
      <c r="AC19" s="687"/>
      <c r="AD19" s="901" t="s">
        <v>1</v>
      </c>
      <c r="AE19" s="877"/>
    </row>
    <row r="20" spans="1:31" ht="20.25" customHeight="1" x14ac:dyDescent="0.25">
      <c r="A20" s="1030"/>
      <c r="B20" s="529" t="s">
        <v>119</v>
      </c>
      <c r="C20" s="530"/>
      <c r="D20" s="646">
        <f>D21-1200</f>
        <v>64400</v>
      </c>
      <c r="E20" s="646"/>
      <c r="F20" s="630">
        <f>D20*(1-'SZORZÓ+FELTÉTELEK'!$A$1)</f>
        <v>64400</v>
      </c>
      <c r="G20" s="844">
        <v>20184.000000000004</v>
      </c>
      <c r="I20" s="859"/>
      <c r="J20" s="529" t="s">
        <v>119</v>
      </c>
      <c r="K20" s="530"/>
      <c r="L20" s="727">
        <v>61200</v>
      </c>
      <c r="M20" s="630"/>
      <c r="N20" s="748">
        <f>L20*(1-'SZORZÓ+FELTÉTELEK'!$A$1)</f>
        <v>61200</v>
      </c>
      <c r="O20" s="851">
        <v>20184.000000000004</v>
      </c>
      <c r="Q20" s="859"/>
      <c r="R20" s="529" t="s">
        <v>119</v>
      </c>
      <c r="S20" s="530"/>
      <c r="T20" s="727">
        <f>T21-2700</f>
        <v>63400</v>
      </c>
      <c r="U20" s="630"/>
      <c r="V20" s="748">
        <f>T20*(1-'SZORZÓ+FELTÉTELEK'!$A$1)</f>
        <v>63400</v>
      </c>
      <c r="W20" s="851">
        <v>20184.000000000004</v>
      </c>
      <c r="Y20" s="1030"/>
      <c r="Z20" s="529" t="s">
        <v>119</v>
      </c>
      <c r="AA20" s="530"/>
      <c r="AB20" s="646">
        <f>AB21-1200</f>
        <v>61000</v>
      </c>
      <c r="AC20" s="646"/>
      <c r="AD20" s="748">
        <f>AB20*(1-'SZORZÓ+FELTÉTELEK'!$A$1)</f>
        <v>61000</v>
      </c>
      <c r="AE20" s="878">
        <v>20184.000000000004</v>
      </c>
    </row>
    <row r="21" spans="1:31" ht="20.25" customHeight="1" x14ac:dyDescent="0.25">
      <c r="A21" s="1030"/>
      <c r="B21" s="529" t="s">
        <v>94</v>
      </c>
      <c r="C21" s="530"/>
      <c r="D21" s="646">
        <v>65600</v>
      </c>
      <c r="E21" s="646"/>
      <c r="F21" s="630">
        <f>D21*(1-'SZORZÓ+FELTÉTELEK'!$A$1)</f>
        <v>65600</v>
      </c>
      <c r="G21" s="844">
        <v>20184.000000000004</v>
      </c>
      <c r="I21" s="859"/>
      <c r="J21" s="529" t="s">
        <v>94</v>
      </c>
      <c r="K21" s="530"/>
      <c r="L21" s="727">
        <f>L20+2700</f>
        <v>63900</v>
      </c>
      <c r="M21" s="630"/>
      <c r="N21" s="748">
        <f>L21*(1-'SZORZÓ+FELTÉTELEK'!$A$1)</f>
        <v>63900</v>
      </c>
      <c r="O21" s="851">
        <v>20184.000000000004</v>
      </c>
      <c r="Q21" s="859"/>
      <c r="R21" s="529" t="s">
        <v>94</v>
      </c>
      <c r="S21" s="530"/>
      <c r="T21" s="727">
        <v>66100</v>
      </c>
      <c r="U21" s="630"/>
      <c r="V21" s="748">
        <f>T21*(1-'SZORZÓ+FELTÉTELEK'!$A$1)</f>
        <v>66100</v>
      </c>
      <c r="W21" s="851">
        <v>20184.000000000004</v>
      </c>
      <c r="Y21" s="1030"/>
      <c r="Z21" s="529" t="s">
        <v>94</v>
      </c>
      <c r="AA21" s="530"/>
      <c r="AB21" s="727">
        <v>62200</v>
      </c>
      <c r="AC21" s="630"/>
      <c r="AD21" s="748">
        <f>AB21*(1-'SZORZÓ+FELTÉTELEK'!$A$1)</f>
        <v>62200</v>
      </c>
      <c r="AE21" s="878">
        <v>20184.000000000004</v>
      </c>
    </row>
    <row r="22" spans="1:31" ht="20.25" customHeight="1" x14ac:dyDescent="0.25">
      <c r="A22" s="1030"/>
      <c r="B22" s="529" t="s">
        <v>1113</v>
      </c>
      <c r="C22" s="530"/>
      <c r="D22" s="646">
        <f>D21+900</f>
        <v>66500</v>
      </c>
      <c r="E22" s="646"/>
      <c r="F22" s="630">
        <f>D22*(1-'SZORZÓ+FELTÉTELEK'!$A$1)</f>
        <v>66500</v>
      </c>
      <c r="G22" s="844">
        <v>20184.000000000004</v>
      </c>
      <c r="I22" s="859"/>
      <c r="J22" s="529" t="s">
        <v>1113</v>
      </c>
      <c r="K22" s="530"/>
      <c r="L22" s="727">
        <f>L20+5200</f>
        <v>66400</v>
      </c>
      <c r="M22" s="630"/>
      <c r="N22" s="748">
        <f>L22*(1-'SZORZÓ+FELTÉTELEK'!$A$1)</f>
        <v>66400</v>
      </c>
      <c r="O22" s="851">
        <v>20184.000000000004</v>
      </c>
      <c r="Q22" s="859"/>
      <c r="R22" s="529" t="s">
        <v>1113</v>
      </c>
      <c r="S22" s="530"/>
      <c r="T22" s="727">
        <f>T21+2500</f>
        <v>68600</v>
      </c>
      <c r="U22" s="630"/>
      <c r="V22" s="748">
        <f>T22*(1-'SZORZÓ+FELTÉTELEK'!$A$1)</f>
        <v>68600</v>
      </c>
      <c r="W22" s="851">
        <v>20184.000000000004</v>
      </c>
      <c r="Y22" s="1030"/>
      <c r="Z22" s="529" t="s">
        <v>1113</v>
      </c>
      <c r="AA22" s="530"/>
      <c r="AB22" s="646">
        <f>AB21+900</f>
        <v>63100</v>
      </c>
      <c r="AC22" s="646"/>
      <c r="AD22" s="748">
        <f>AB22*(1-'SZORZÓ+FELTÉTELEK'!$A$1)</f>
        <v>63100</v>
      </c>
      <c r="AE22" s="878">
        <v>20184.000000000004</v>
      </c>
    </row>
    <row r="23" spans="1:31" ht="20.25" customHeight="1" x14ac:dyDescent="0.25">
      <c r="A23" s="1030"/>
      <c r="B23" s="810" t="s">
        <v>1432</v>
      </c>
      <c r="C23" s="811"/>
      <c r="D23" s="646">
        <f>D21+1500</f>
        <v>67100</v>
      </c>
      <c r="E23" s="646"/>
      <c r="F23" s="630">
        <f>D23*(1-'SZORZÓ+FELTÉTELEK'!$A$1)</f>
        <v>67100</v>
      </c>
      <c r="G23" s="844">
        <v>20184.000000000004</v>
      </c>
      <c r="I23" s="859"/>
      <c r="J23" s="529" t="s">
        <v>1432</v>
      </c>
      <c r="K23" s="530"/>
      <c r="L23" s="727">
        <f>L20+6700</f>
        <v>67900</v>
      </c>
      <c r="M23" s="630"/>
      <c r="N23" s="748">
        <f>L23*(1-'SZORZÓ+FELTÉTELEK'!$A$1)</f>
        <v>67900</v>
      </c>
      <c r="O23" s="851">
        <v>20184.000000000004</v>
      </c>
      <c r="Q23" s="859"/>
      <c r="R23" s="810" t="s">
        <v>1432</v>
      </c>
      <c r="S23" s="811"/>
      <c r="T23" s="727">
        <f>T21+4000</f>
        <v>70100</v>
      </c>
      <c r="U23" s="630"/>
      <c r="V23" s="748">
        <f>T23*(1-'SZORZÓ+FELTÉTELEK'!$A$1)</f>
        <v>70100</v>
      </c>
      <c r="W23" s="851">
        <v>20184.000000000004</v>
      </c>
      <c r="Y23" s="1030"/>
      <c r="Z23" s="810" t="s">
        <v>1432</v>
      </c>
      <c r="AA23" s="811"/>
      <c r="AB23" s="646">
        <f>AB21+1500</f>
        <v>63700</v>
      </c>
      <c r="AC23" s="646"/>
      <c r="AD23" s="748">
        <f>AB23*(1-'SZORZÓ+FELTÉTELEK'!$A$1)</f>
        <v>63700</v>
      </c>
      <c r="AE23" s="878">
        <v>20184.000000000004</v>
      </c>
    </row>
    <row r="24" spans="1:31" ht="20.25" customHeight="1" x14ac:dyDescent="0.25">
      <c r="A24" s="1030"/>
      <c r="B24" s="810" t="s">
        <v>1441</v>
      </c>
      <c r="C24" s="811"/>
      <c r="D24" s="646">
        <f>D21+1500</f>
        <v>67100</v>
      </c>
      <c r="E24" s="646"/>
      <c r="F24" s="630">
        <f>D24*(1-'SZORZÓ+FELTÉTELEK'!$A$1)</f>
        <v>67100</v>
      </c>
      <c r="G24" s="844">
        <v>20184.000000000004</v>
      </c>
      <c r="I24" s="859"/>
      <c r="J24" s="810" t="s">
        <v>1441</v>
      </c>
      <c r="K24" s="811"/>
      <c r="L24" s="646">
        <f>L20+6700</f>
        <v>67900</v>
      </c>
      <c r="M24" s="646"/>
      <c r="N24" s="748">
        <f>L24*(1-'SZORZÓ+FELTÉTELEK'!$A$1)</f>
        <v>67900</v>
      </c>
      <c r="O24" s="851">
        <v>20184.000000000004</v>
      </c>
      <c r="Q24" s="859"/>
      <c r="R24" s="810" t="s">
        <v>1441</v>
      </c>
      <c r="S24" s="811"/>
      <c r="T24" s="646">
        <f>T21+4000</f>
        <v>70100</v>
      </c>
      <c r="U24" s="646"/>
      <c r="V24" s="748">
        <f>T24*(1-'SZORZÓ+FELTÉTELEK'!$A$1)</f>
        <v>70100</v>
      </c>
      <c r="W24" s="851">
        <v>20184.000000000004</v>
      </c>
      <c r="Y24" s="1030"/>
      <c r="Z24" s="810" t="s">
        <v>1441</v>
      </c>
      <c r="AA24" s="811"/>
      <c r="AB24" s="646">
        <f>AB21+1500</f>
        <v>63700</v>
      </c>
      <c r="AC24" s="646"/>
      <c r="AD24" s="748">
        <f>AB24*(1-'SZORZÓ+FELTÉTELEK'!$A$1)</f>
        <v>63700</v>
      </c>
      <c r="AE24" s="878">
        <v>20184.000000000004</v>
      </c>
    </row>
    <row r="25" spans="1:31" ht="20.25" customHeight="1" x14ac:dyDescent="0.25">
      <c r="A25" s="1030"/>
      <c r="B25" s="810" t="s">
        <v>1442</v>
      </c>
      <c r="C25" s="811"/>
      <c r="D25" s="646">
        <f>D21+5200</f>
        <v>70800</v>
      </c>
      <c r="E25" s="646"/>
      <c r="F25" s="630">
        <f>D25*(1-'SZORZÓ+FELTÉTELEK'!$A$1)</f>
        <v>70800</v>
      </c>
      <c r="G25" s="844">
        <v>20184.000000000004</v>
      </c>
      <c r="I25" s="859"/>
      <c r="J25" s="810" t="s">
        <v>1442</v>
      </c>
      <c r="K25" s="811"/>
      <c r="L25" s="646">
        <f>L20+15400</f>
        <v>76600</v>
      </c>
      <c r="M25" s="646"/>
      <c r="N25" s="748">
        <f>L25*(1-'SZORZÓ+FELTÉTELEK'!$A$1)</f>
        <v>76600</v>
      </c>
      <c r="O25" s="851">
        <v>20184.000000000004</v>
      </c>
      <c r="Q25" s="859"/>
      <c r="R25" s="810" t="s">
        <v>1442</v>
      </c>
      <c r="S25" s="811"/>
      <c r="T25" s="646">
        <f>T21+12700</f>
        <v>78800</v>
      </c>
      <c r="U25" s="646"/>
      <c r="V25" s="748">
        <f>T25*(1-'SZORZÓ+FELTÉTELEK'!$A$1)</f>
        <v>78800</v>
      </c>
      <c r="W25" s="851">
        <v>20184.000000000004</v>
      </c>
      <c r="Y25" s="1030"/>
      <c r="Z25" s="810" t="s">
        <v>1442</v>
      </c>
      <c r="AA25" s="811"/>
      <c r="AB25" s="646">
        <f>AB21+5200</f>
        <v>67400</v>
      </c>
      <c r="AC25" s="646"/>
      <c r="AD25" s="748">
        <f>AB25*(1-'SZORZÓ+FELTÉTELEK'!$A$1)</f>
        <v>67400</v>
      </c>
      <c r="AE25" s="878">
        <v>20184.000000000004</v>
      </c>
    </row>
    <row r="26" spans="1:31" ht="12.75" customHeight="1" x14ac:dyDescent="0.25">
      <c r="A26" s="1030"/>
      <c r="B26" s="88" t="s">
        <v>2</v>
      </c>
      <c r="C26" s="89" t="s">
        <v>277</v>
      </c>
      <c r="D26" s="654"/>
      <c r="E26" s="655"/>
      <c r="F26" s="87" t="s">
        <v>3</v>
      </c>
      <c r="G26" s="119" t="s">
        <v>4</v>
      </c>
      <c r="I26" s="859"/>
      <c r="J26" s="88" t="s">
        <v>2</v>
      </c>
      <c r="K26" s="30" t="s">
        <v>272</v>
      </c>
      <c r="L26" s="654"/>
      <c r="M26" s="655"/>
      <c r="N26" s="88" t="s">
        <v>3</v>
      </c>
      <c r="O26" s="73" t="s">
        <v>47</v>
      </c>
      <c r="Q26" s="859"/>
      <c r="R26" s="88" t="s">
        <v>2</v>
      </c>
      <c r="S26" s="89" t="s">
        <v>285</v>
      </c>
      <c r="T26" s="654"/>
      <c r="U26" s="655"/>
      <c r="V26" s="88" t="s">
        <v>3</v>
      </c>
      <c r="W26" s="73" t="s">
        <v>47</v>
      </c>
      <c r="Y26" s="1030"/>
      <c r="Z26" s="88" t="s">
        <v>2</v>
      </c>
      <c r="AA26" s="89" t="s">
        <v>272</v>
      </c>
      <c r="AB26" s="654"/>
      <c r="AC26" s="655"/>
      <c r="AD26" s="88" t="s">
        <v>3</v>
      </c>
      <c r="AE26" s="119" t="s">
        <v>47</v>
      </c>
    </row>
    <row r="27" spans="1:31" ht="12.75" customHeight="1" x14ac:dyDescent="0.25">
      <c r="A27" s="1030"/>
      <c r="B27" s="88" t="s">
        <v>5</v>
      </c>
      <c r="C27" s="89" t="s">
        <v>16</v>
      </c>
      <c r="D27" s="656"/>
      <c r="E27" s="657"/>
      <c r="F27" s="87" t="s">
        <v>6</v>
      </c>
      <c r="G27" s="118" t="s">
        <v>14</v>
      </c>
      <c r="I27" s="859"/>
      <c r="J27" s="88" t="s">
        <v>5</v>
      </c>
      <c r="K27" s="89" t="s">
        <v>55</v>
      </c>
      <c r="L27" s="656"/>
      <c r="M27" s="657"/>
      <c r="N27" s="88" t="s">
        <v>6</v>
      </c>
      <c r="O27" s="71" t="s">
        <v>14</v>
      </c>
      <c r="Q27" s="859"/>
      <c r="R27" s="88" t="s">
        <v>5</v>
      </c>
      <c r="S27" s="89" t="s">
        <v>55</v>
      </c>
      <c r="T27" s="656"/>
      <c r="U27" s="657"/>
      <c r="V27" s="88" t="s">
        <v>6</v>
      </c>
      <c r="W27" s="71" t="s">
        <v>14</v>
      </c>
      <c r="Y27" s="1030"/>
      <c r="Z27" s="88" t="s">
        <v>5</v>
      </c>
      <c r="AA27" s="89" t="s">
        <v>55</v>
      </c>
      <c r="AB27" s="656"/>
      <c r="AC27" s="657"/>
      <c r="AD27" s="88" t="s">
        <v>6</v>
      </c>
      <c r="AE27" s="118" t="s">
        <v>14</v>
      </c>
    </row>
    <row r="28" spans="1:31" ht="12.75" customHeight="1" x14ac:dyDescent="0.25">
      <c r="A28" s="1030"/>
      <c r="B28" s="88" t="s">
        <v>7</v>
      </c>
      <c r="C28" s="89" t="s">
        <v>105</v>
      </c>
      <c r="D28" s="656"/>
      <c r="E28" s="657"/>
      <c r="F28" s="7" t="s">
        <v>8</v>
      </c>
      <c r="G28" s="117" t="s">
        <v>276</v>
      </c>
      <c r="I28" s="859"/>
      <c r="J28" s="88" t="s">
        <v>7</v>
      </c>
      <c r="K28" s="89" t="s">
        <v>79</v>
      </c>
      <c r="L28" s="656"/>
      <c r="M28" s="657"/>
      <c r="N28" s="90" t="s">
        <v>8</v>
      </c>
      <c r="O28" s="72" t="s">
        <v>283</v>
      </c>
      <c r="Q28" s="859"/>
      <c r="R28" s="88" t="s">
        <v>7</v>
      </c>
      <c r="S28" s="89" t="s">
        <v>79</v>
      </c>
      <c r="T28" s="656"/>
      <c r="U28" s="657"/>
      <c r="V28" s="90" t="s">
        <v>8</v>
      </c>
      <c r="W28" s="72" t="s">
        <v>286</v>
      </c>
      <c r="Y28" s="1030"/>
      <c r="Z28" s="88" t="s">
        <v>7</v>
      </c>
      <c r="AA28" s="89" t="s">
        <v>79</v>
      </c>
      <c r="AB28" s="656"/>
      <c r="AC28" s="657"/>
      <c r="AD28" s="90" t="s">
        <v>8</v>
      </c>
      <c r="AE28" s="117" t="s">
        <v>288</v>
      </c>
    </row>
    <row r="29" spans="1:31" ht="12.75" customHeight="1" x14ac:dyDescent="0.25">
      <c r="A29" s="1030"/>
      <c r="B29" s="88" t="s">
        <v>9</v>
      </c>
      <c r="C29" s="89" t="s">
        <v>27</v>
      </c>
      <c r="D29" s="656"/>
      <c r="E29" s="657"/>
      <c r="F29" s="7" t="s">
        <v>10</v>
      </c>
      <c r="G29" s="117" t="s">
        <v>154</v>
      </c>
      <c r="I29" s="859"/>
      <c r="J29" s="88" t="s">
        <v>9</v>
      </c>
      <c r="K29" s="89" t="s">
        <v>12</v>
      </c>
      <c r="L29" s="656"/>
      <c r="M29" s="657"/>
      <c r="N29" s="90" t="s">
        <v>10</v>
      </c>
      <c r="O29" s="72" t="s">
        <v>63</v>
      </c>
      <c r="Q29" s="859"/>
      <c r="R29" s="88" t="s">
        <v>9</v>
      </c>
      <c r="S29" s="89" t="s">
        <v>12</v>
      </c>
      <c r="T29" s="656"/>
      <c r="U29" s="657"/>
      <c r="V29" s="90" t="s">
        <v>10</v>
      </c>
      <c r="W29" s="72" t="s">
        <v>63</v>
      </c>
      <c r="Y29" s="1030"/>
      <c r="Z29" s="88" t="s">
        <v>9</v>
      </c>
      <c r="AA29" s="89" t="s">
        <v>12</v>
      </c>
      <c r="AB29" s="656"/>
      <c r="AC29" s="657"/>
      <c r="AD29" s="90" t="s">
        <v>10</v>
      </c>
      <c r="AE29" s="117" t="s">
        <v>154</v>
      </c>
    </row>
    <row r="30" spans="1:31" ht="12.75" customHeight="1" x14ac:dyDescent="0.25">
      <c r="A30" s="1030"/>
      <c r="B30" s="88" t="s">
        <v>11</v>
      </c>
      <c r="C30" s="89" t="s">
        <v>12</v>
      </c>
      <c r="D30" s="656"/>
      <c r="E30" s="657"/>
      <c r="F30" s="1855"/>
      <c r="G30" s="1856"/>
      <c r="I30" s="859"/>
      <c r="J30" s="88" t="s">
        <v>11</v>
      </c>
      <c r="K30" s="89" t="s">
        <v>55</v>
      </c>
      <c r="L30" s="656"/>
      <c r="M30" s="657"/>
      <c r="N30" s="1079"/>
      <c r="O30" s="1667"/>
      <c r="Q30" s="859"/>
      <c r="R30" s="88" t="s">
        <v>11</v>
      </c>
      <c r="S30" s="89" t="s">
        <v>55</v>
      </c>
      <c r="T30" s="656"/>
      <c r="U30" s="657"/>
      <c r="V30" s="1079"/>
      <c r="W30" s="1667"/>
      <c r="Y30" s="1030"/>
      <c r="Z30" s="88" t="s">
        <v>11</v>
      </c>
      <c r="AA30" s="89" t="s">
        <v>55</v>
      </c>
      <c r="AB30" s="656"/>
      <c r="AC30" s="657"/>
      <c r="AD30" s="1079"/>
      <c r="AE30" s="1081"/>
    </row>
    <row r="31" spans="1:31" ht="12.75" customHeight="1" x14ac:dyDescent="0.25">
      <c r="A31" s="1030"/>
      <c r="B31" s="92" t="s">
        <v>275</v>
      </c>
      <c r="C31" s="89" t="s">
        <v>61</v>
      </c>
      <c r="D31" s="658"/>
      <c r="E31" s="659"/>
      <c r="F31" s="1857"/>
      <c r="G31" s="1858"/>
      <c r="I31" s="859"/>
      <c r="J31" s="92" t="s">
        <v>275</v>
      </c>
      <c r="K31" s="89" t="s">
        <v>69</v>
      </c>
      <c r="L31" s="658"/>
      <c r="M31" s="659"/>
      <c r="N31" s="1080"/>
      <c r="O31" s="1668"/>
      <c r="Q31" s="859"/>
      <c r="R31" s="92" t="s">
        <v>275</v>
      </c>
      <c r="S31" s="89" t="s">
        <v>69</v>
      </c>
      <c r="T31" s="658"/>
      <c r="U31" s="659"/>
      <c r="V31" s="1080"/>
      <c r="W31" s="1668"/>
      <c r="Y31" s="1030"/>
      <c r="Z31" s="92" t="s">
        <v>275</v>
      </c>
      <c r="AA31" s="89" t="s">
        <v>69</v>
      </c>
      <c r="AB31" s="658"/>
      <c r="AC31" s="659"/>
      <c r="AD31" s="1080"/>
      <c r="AE31" s="1082"/>
    </row>
    <row r="32" spans="1:31" ht="120" customHeight="1" x14ac:dyDescent="0.25">
      <c r="A32" s="1030"/>
      <c r="B32" s="730" t="s">
        <v>279</v>
      </c>
      <c r="C32" s="681"/>
      <c r="D32" s="681"/>
      <c r="E32" s="681"/>
      <c r="F32" s="681"/>
      <c r="G32" s="894"/>
      <c r="I32" s="859"/>
      <c r="J32" s="730" t="s">
        <v>1044</v>
      </c>
      <c r="K32" s="681"/>
      <c r="L32" s="681"/>
      <c r="M32" s="681"/>
      <c r="N32" s="681"/>
      <c r="O32" s="682"/>
      <c r="Q32" s="859"/>
      <c r="R32" s="730" t="s">
        <v>1045</v>
      </c>
      <c r="S32" s="681"/>
      <c r="T32" s="681"/>
      <c r="U32" s="681"/>
      <c r="V32" s="681"/>
      <c r="W32" s="682"/>
      <c r="Y32" s="1030"/>
      <c r="Z32" s="730" t="s">
        <v>1046</v>
      </c>
      <c r="AA32" s="681"/>
      <c r="AB32" s="681"/>
      <c r="AC32" s="681"/>
      <c r="AD32" s="681"/>
      <c r="AE32" s="894"/>
    </row>
    <row r="33" spans="1:31" ht="23.65" customHeight="1" thickBot="1" x14ac:dyDescent="0.3">
      <c r="A33" s="1031"/>
      <c r="B33" s="985"/>
      <c r="C33" s="897"/>
      <c r="D33" s="897"/>
      <c r="E33" s="897"/>
      <c r="F33" s="897"/>
      <c r="G33" s="898"/>
      <c r="I33" s="860"/>
      <c r="J33" s="827"/>
      <c r="K33" s="684"/>
      <c r="L33" s="684"/>
      <c r="M33" s="684"/>
      <c r="N33" s="684"/>
      <c r="O33" s="685"/>
      <c r="Q33" s="860"/>
      <c r="R33" s="827"/>
      <c r="S33" s="684"/>
      <c r="T33" s="684"/>
      <c r="U33" s="684"/>
      <c r="V33" s="684"/>
      <c r="W33" s="685"/>
      <c r="Y33" s="1031"/>
      <c r="Z33" s="985"/>
      <c r="AA33" s="897"/>
      <c r="AB33" s="897"/>
      <c r="AC33" s="897"/>
      <c r="AD33" s="897"/>
      <c r="AE33" s="898"/>
    </row>
    <row r="34" spans="1:31" ht="16.5" thickTop="1" thickBot="1" x14ac:dyDescent="0.3">
      <c r="A34" s="1313"/>
      <c r="B34" s="1313"/>
      <c r="C34" s="1313"/>
      <c r="D34" s="1313"/>
      <c r="E34" s="1313"/>
      <c r="F34" s="1313"/>
      <c r="G34" s="1313"/>
      <c r="H34" s="1313"/>
      <c r="I34" s="1313"/>
      <c r="J34" s="1313"/>
      <c r="K34" s="1313"/>
      <c r="L34" s="1313"/>
      <c r="M34" s="1313"/>
      <c r="N34" s="1313"/>
      <c r="O34" s="1313"/>
      <c r="S34" s="1"/>
      <c r="T34" s="1"/>
      <c r="U34" s="1"/>
      <c r="V34" s="1"/>
      <c r="AA34" s="1"/>
      <c r="AB34" s="1"/>
      <c r="AC34" s="1"/>
      <c r="AD34" s="1"/>
    </row>
    <row r="35" spans="1:31" ht="23.65" customHeight="1" thickTop="1" x14ac:dyDescent="0.25">
      <c r="A35" s="1029" t="s">
        <v>1801</v>
      </c>
      <c r="B35" s="686" t="s">
        <v>0</v>
      </c>
      <c r="C35" s="687"/>
      <c r="D35" s="686" t="s">
        <v>1</v>
      </c>
      <c r="E35" s="687"/>
      <c r="F35" s="901" t="s">
        <v>1</v>
      </c>
      <c r="G35" s="877"/>
      <c r="H35" s="2"/>
      <c r="I35" s="858" t="s">
        <v>1805</v>
      </c>
      <c r="J35" s="815" t="s">
        <v>41</v>
      </c>
      <c r="K35" s="816"/>
      <c r="L35" s="815" t="s">
        <v>1</v>
      </c>
      <c r="M35" s="816"/>
      <c r="N35" s="917" t="s">
        <v>1</v>
      </c>
      <c r="O35" s="900"/>
      <c r="Q35" s="858" t="s">
        <v>1806</v>
      </c>
      <c r="R35" s="815" t="s">
        <v>41</v>
      </c>
      <c r="S35" s="917"/>
      <c r="T35" s="644" t="s">
        <v>108</v>
      </c>
      <c r="U35" s="644"/>
      <c r="V35" s="644" t="s">
        <v>108</v>
      </c>
      <c r="W35" s="660"/>
      <c r="Y35" s="858" t="s">
        <v>1807</v>
      </c>
      <c r="Z35" s="815" t="s">
        <v>41</v>
      </c>
      <c r="AA35" s="917"/>
      <c r="AB35" s="644" t="s">
        <v>108</v>
      </c>
      <c r="AC35" s="644"/>
      <c r="AD35" s="644" t="s">
        <v>108</v>
      </c>
      <c r="AE35" s="660"/>
    </row>
    <row r="36" spans="1:31" ht="20.25" customHeight="1" x14ac:dyDescent="0.25">
      <c r="A36" s="1030"/>
      <c r="B36" s="529" t="s">
        <v>119</v>
      </c>
      <c r="C36" s="530"/>
      <c r="D36" s="727">
        <f>D37-2700</f>
        <v>64800</v>
      </c>
      <c r="E36" s="630"/>
      <c r="F36" s="748">
        <f>D36*(1-'SZORZÓ+FELTÉTELEK'!$A$1)</f>
        <v>64800</v>
      </c>
      <c r="G36" s="878">
        <v>20184.000000000004</v>
      </c>
      <c r="H36" s="2"/>
      <c r="I36" s="859"/>
      <c r="J36" s="529" t="s">
        <v>293</v>
      </c>
      <c r="K36" s="530"/>
      <c r="L36" s="727">
        <v>49000</v>
      </c>
      <c r="M36" s="630"/>
      <c r="N36" s="748">
        <f>L36*(1-'SZORZÓ+FELTÉTELEK'!$A$1)</f>
        <v>49000</v>
      </c>
      <c r="O36" s="851">
        <v>20184.000000000004</v>
      </c>
      <c r="Q36" s="859"/>
      <c r="R36" s="529" t="s">
        <v>293</v>
      </c>
      <c r="S36" s="825"/>
      <c r="T36" s="1715">
        <v>62000</v>
      </c>
      <c r="U36" s="1715"/>
      <c r="V36" s="1715">
        <f>T36*(1-'SZORZÓ+FELTÉTELEK'!$A$1)</f>
        <v>62000</v>
      </c>
      <c r="W36" s="1716">
        <v>20184.000000000004</v>
      </c>
      <c r="Y36" s="859"/>
      <c r="Z36" s="529" t="s">
        <v>293</v>
      </c>
      <c r="AA36" s="825"/>
      <c r="AB36" s="1836">
        <v>85400</v>
      </c>
      <c r="AC36" s="1836"/>
      <c r="AD36" s="1715">
        <f>AB36*(1-'SZORZÓ+FELTÉTELEK'!$A$1)</f>
        <v>85400</v>
      </c>
      <c r="AE36" s="1716">
        <v>20184.000000000004</v>
      </c>
    </row>
    <row r="37" spans="1:31" ht="20.25" customHeight="1" x14ac:dyDescent="0.25">
      <c r="A37" s="1030"/>
      <c r="B37" s="529" t="s">
        <v>94</v>
      </c>
      <c r="C37" s="530"/>
      <c r="D37" s="727">
        <v>67500</v>
      </c>
      <c r="E37" s="630"/>
      <c r="F37" s="748">
        <f>D37*(1-'SZORZÓ+FELTÉTELEK'!$A$1)</f>
        <v>67500</v>
      </c>
      <c r="G37" s="878">
        <v>20184.000000000004</v>
      </c>
      <c r="H37" s="2"/>
      <c r="I37" s="859"/>
      <c r="J37" s="529" t="s">
        <v>294</v>
      </c>
      <c r="K37" s="530"/>
      <c r="L37" s="727">
        <v>69200</v>
      </c>
      <c r="M37" s="630"/>
      <c r="N37" s="748">
        <f>L37*(1-'SZORZÓ+FELTÉTELEK'!$A$1)</f>
        <v>69200</v>
      </c>
      <c r="O37" s="851">
        <v>20184.000000000004</v>
      </c>
      <c r="Q37" s="859"/>
      <c r="R37" s="529" t="s">
        <v>294</v>
      </c>
      <c r="S37" s="825"/>
      <c r="T37" s="1715">
        <v>82200</v>
      </c>
      <c r="U37" s="1715"/>
      <c r="V37" s="1715">
        <f>T37*(1-'SZORZÓ+FELTÉTELEK'!$A$1)</f>
        <v>82200</v>
      </c>
      <c r="W37" s="1716">
        <v>20184.000000000004</v>
      </c>
      <c r="Y37" s="859"/>
      <c r="Z37" s="529" t="s">
        <v>294</v>
      </c>
      <c r="AA37" s="825"/>
      <c r="AB37" s="1836">
        <v>105600</v>
      </c>
      <c r="AC37" s="1836"/>
      <c r="AD37" s="1715">
        <f>AB37*(1-'SZORZÓ+FELTÉTELEK'!$A$1)</f>
        <v>105600</v>
      </c>
      <c r="AE37" s="1716">
        <v>20184.000000000004</v>
      </c>
    </row>
    <row r="38" spans="1:31" ht="20.25" customHeight="1" x14ac:dyDescent="0.25">
      <c r="A38" s="1030"/>
      <c r="B38" s="529" t="s">
        <v>1113</v>
      </c>
      <c r="C38" s="530"/>
      <c r="D38" s="727">
        <f>D37+2500</f>
        <v>70000</v>
      </c>
      <c r="E38" s="630"/>
      <c r="F38" s="748">
        <f>D38*(1-'SZORZÓ+FELTÉTELEK'!$A$1)</f>
        <v>70000</v>
      </c>
      <c r="G38" s="878">
        <v>20184.000000000004</v>
      </c>
      <c r="H38" s="2"/>
      <c r="I38" s="859"/>
      <c r="J38" s="799" t="s">
        <v>1435</v>
      </c>
      <c r="K38" s="782"/>
      <c r="L38" s="787">
        <v>81500</v>
      </c>
      <c r="M38" s="1107"/>
      <c r="N38" s="787">
        <f>L38*(1-'SZORZÓ+FELTÉTELEK'!$A$1)</f>
        <v>81500</v>
      </c>
      <c r="O38" s="1853"/>
      <c r="Q38" s="859"/>
      <c r="R38" s="799" t="s">
        <v>1435</v>
      </c>
      <c r="S38" s="782"/>
      <c r="T38" s="1217">
        <v>90500</v>
      </c>
      <c r="U38" s="1218"/>
      <c r="V38" s="787">
        <f>T38*(1-'SZORZÓ+FELTÉTELEK'!$A$1)</f>
        <v>90500</v>
      </c>
      <c r="W38" s="1853"/>
      <c r="Y38" s="859"/>
      <c r="Z38" s="799" t="s">
        <v>1435</v>
      </c>
      <c r="AA38" s="782"/>
      <c r="AB38" s="1861">
        <v>113900</v>
      </c>
      <c r="AC38" s="1862"/>
      <c r="AD38" s="787">
        <f>AB38*(1-'SZORZÓ+FELTÉTELEK'!$A$1)</f>
        <v>113900</v>
      </c>
      <c r="AE38" s="1853"/>
    </row>
    <row r="39" spans="1:31" ht="20.25" customHeight="1" x14ac:dyDescent="0.25">
      <c r="A39" s="1030"/>
      <c r="B39" s="810" t="s">
        <v>1432</v>
      </c>
      <c r="C39" s="811"/>
      <c r="D39" s="727">
        <f>D37+4000</f>
        <v>71500</v>
      </c>
      <c r="E39" s="630"/>
      <c r="F39" s="748">
        <f>D39*(1-'SZORZÓ+FELTÉTELEK'!$A$1)</f>
        <v>71500</v>
      </c>
      <c r="G39" s="878">
        <v>20184.000000000004</v>
      </c>
      <c r="H39" s="2"/>
      <c r="I39" s="859"/>
      <c r="J39" s="735"/>
      <c r="K39" s="1852"/>
      <c r="L39" s="1109"/>
      <c r="M39" s="960"/>
      <c r="N39" s="1109"/>
      <c r="O39" s="1854"/>
      <c r="Q39" s="859"/>
      <c r="R39" s="735"/>
      <c r="S39" s="1852"/>
      <c r="T39" s="1221"/>
      <c r="U39" s="1222"/>
      <c r="V39" s="1109"/>
      <c r="W39" s="1854"/>
      <c r="Y39" s="859"/>
      <c r="Z39" s="735"/>
      <c r="AA39" s="1852"/>
      <c r="AB39" s="1863"/>
      <c r="AC39" s="1864"/>
      <c r="AD39" s="1109"/>
      <c r="AE39" s="1854"/>
    </row>
    <row r="40" spans="1:31" ht="20.25" customHeight="1" x14ac:dyDescent="0.25">
      <c r="A40" s="1030"/>
      <c r="B40" s="810" t="s">
        <v>1441</v>
      </c>
      <c r="C40" s="811"/>
      <c r="D40" s="646">
        <f>D37+4000</f>
        <v>71500</v>
      </c>
      <c r="E40" s="646"/>
      <c r="F40" s="748">
        <f>D40*(1-'SZORZÓ+FELTÉTELEK'!$A$1)</f>
        <v>71500</v>
      </c>
      <c r="G40" s="878">
        <v>20184.000000000004</v>
      </c>
      <c r="H40" s="2"/>
      <c r="I40" s="859"/>
      <c r="J40" s="810" t="s">
        <v>1441</v>
      </c>
      <c r="K40" s="811"/>
      <c r="L40" s="646">
        <f>L38</f>
        <v>81500</v>
      </c>
      <c r="M40" s="646"/>
      <c r="N40" s="1715">
        <f>L40*(1-'SZORZÓ+FELTÉTELEK'!$A$1)</f>
        <v>81500</v>
      </c>
      <c r="O40" s="1716">
        <v>20184.000000000004</v>
      </c>
      <c r="Q40" s="859"/>
      <c r="R40" s="810" t="s">
        <v>1441</v>
      </c>
      <c r="S40" s="811"/>
      <c r="T40" s="646">
        <v>90500</v>
      </c>
      <c r="U40" s="646"/>
      <c r="V40" s="1715">
        <f>T40*(1-'SZORZÓ+FELTÉTELEK'!$A$1)</f>
        <v>90500</v>
      </c>
      <c r="W40" s="1716">
        <v>20184.000000000004</v>
      </c>
      <c r="Y40" s="859"/>
      <c r="Z40" s="810" t="s">
        <v>1441</v>
      </c>
      <c r="AA40" s="811"/>
      <c r="AB40" s="646">
        <v>113900</v>
      </c>
      <c r="AC40" s="646"/>
      <c r="AD40" s="1715">
        <f>AB40*(1-'SZORZÓ+FELTÉTELEK'!$A$1)</f>
        <v>113900</v>
      </c>
      <c r="AE40" s="1716">
        <v>20184.000000000004</v>
      </c>
    </row>
    <row r="41" spans="1:31" ht="20.25" customHeight="1" x14ac:dyDescent="0.25">
      <c r="A41" s="1030"/>
      <c r="B41" s="810" t="s">
        <v>1442</v>
      </c>
      <c r="C41" s="811"/>
      <c r="D41" s="646">
        <f>D37+12700</f>
        <v>80200</v>
      </c>
      <c r="E41" s="646"/>
      <c r="F41" s="748">
        <f>D41*(1-'SZORZÓ+FELTÉTELEK'!$A$1)</f>
        <v>80200</v>
      </c>
      <c r="G41" s="878">
        <v>20184.000000000004</v>
      </c>
      <c r="H41" s="2"/>
      <c r="I41" s="859"/>
      <c r="J41" s="810" t="s">
        <v>1442</v>
      </c>
      <c r="K41" s="811"/>
      <c r="L41" s="646">
        <f>L38+12700</f>
        <v>94200</v>
      </c>
      <c r="M41" s="646"/>
      <c r="N41" s="1715">
        <f>L41*(1-'SZORZÓ+FELTÉTELEK'!$A$1)</f>
        <v>94200</v>
      </c>
      <c r="O41" s="1716">
        <v>20184.000000000004</v>
      </c>
      <c r="Q41" s="859"/>
      <c r="R41" s="810" t="s">
        <v>1442</v>
      </c>
      <c r="S41" s="811"/>
      <c r="T41" s="646">
        <f>T38+12700</f>
        <v>103200</v>
      </c>
      <c r="U41" s="646"/>
      <c r="V41" s="1715">
        <f>T41*(1-'SZORZÓ+FELTÉTELEK'!$A$1)</f>
        <v>103200</v>
      </c>
      <c r="W41" s="1716">
        <v>20184.000000000004</v>
      </c>
      <c r="Y41" s="859"/>
      <c r="Z41" s="810" t="s">
        <v>1442</v>
      </c>
      <c r="AA41" s="811"/>
      <c r="AB41" s="646">
        <f>AB38+12700</f>
        <v>126600</v>
      </c>
      <c r="AC41" s="646"/>
      <c r="AD41" s="1715">
        <f>AB41*(1-'SZORZÓ+FELTÉTELEK'!$A$1)</f>
        <v>126600</v>
      </c>
      <c r="AE41" s="1716">
        <v>20184.000000000004</v>
      </c>
    </row>
    <row r="42" spans="1:31" ht="12.75" customHeight="1" x14ac:dyDescent="0.25">
      <c r="A42" s="1030"/>
      <c r="B42" s="88" t="s">
        <v>2</v>
      </c>
      <c r="C42" s="89" t="s">
        <v>75</v>
      </c>
      <c r="D42" s="654"/>
      <c r="E42" s="655"/>
      <c r="F42" s="87" t="s">
        <v>3</v>
      </c>
      <c r="G42" s="119" t="s">
        <v>47</v>
      </c>
      <c r="H42" s="2"/>
      <c r="I42" s="859"/>
      <c r="J42" s="88" t="s">
        <v>2</v>
      </c>
      <c r="K42" s="98" t="s">
        <v>295</v>
      </c>
      <c r="L42" s="1275"/>
      <c r="M42" s="1276"/>
      <c r="N42" s="88" t="s">
        <v>3</v>
      </c>
      <c r="O42" s="99" t="s">
        <v>4</v>
      </c>
      <c r="Q42" s="859"/>
      <c r="R42" s="88" t="s">
        <v>2</v>
      </c>
      <c r="S42" s="28" t="s">
        <v>834</v>
      </c>
      <c r="T42" s="654"/>
      <c r="U42" s="655"/>
      <c r="V42" s="88" t="s">
        <v>3</v>
      </c>
      <c r="W42" s="73" t="s">
        <v>4</v>
      </c>
      <c r="Y42" s="859"/>
      <c r="Z42" s="88" t="s">
        <v>2</v>
      </c>
      <c r="AA42" s="28" t="s">
        <v>148</v>
      </c>
      <c r="AB42" s="654"/>
      <c r="AC42" s="655"/>
      <c r="AD42" s="88" t="s">
        <v>3</v>
      </c>
      <c r="AE42" s="73" t="s">
        <v>4</v>
      </c>
    </row>
    <row r="43" spans="1:31" ht="12.75" customHeight="1" x14ac:dyDescent="0.25">
      <c r="A43" s="1030"/>
      <c r="B43" s="88" t="s">
        <v>5</v>
      </c>
      <c r="C43" s="89" t="s">
        <v>55</v>
      </c>
      <c r="D43" s="656"/>
      <c r="E43" s="657"/>
      <c r="F43" s="87" t="s">
        <v>6</v>
      </c>
      <c r="G43" s="118" t="s">
        <v>14</v>
      </c>
      <c r="H43" s="2"/>
      <c r="I43" s="859"/>
      <c r="J43" s="88" t="s">
        <v>5</v>
      </c>
      <c r="K43" s="98" t="s">
        <v>64</v>
      </c>
      <c r="L43" s="1277"/>
      <c r="M43" s="1278"/>
      <c r="N43" s="88" t="s">
        <v>6</v>
      </c>
      <c r="O43" s="71" t="s">
        <v>14</v>
      </c>
      <c r="Q43" s="859"/>
      <c r="R43" s="88" t="s">
        <v>5</v>
      </c>
      <c r="S43" s="28" t="s">
        <v>833</v>
      </c>
      <c r="T43" s="656"/>
      <c r="U43" s="657"/>
      <c r="V43" s="88" t="s">
        <v>6</v>
      </c>
      <c r="W43" s="72" t="s">
        <v>38</v>
      </c>
      <c r="Y43" s="859"/>
      <c r="Z43" s="88" t="s">
        <v>5</v>
      </c>
      <c r="AA43" s="28" t="s">
        <v>64</v>
      </c>
      <c r="AB43" s="656"/>
      <c r="AC43" s="657"/>
      <c r="AD43" s="88" t="s">
        <v>6</v>
      </c>
      <c r="AE43" s="73" t="s">
        <v>14</v>
      </c>
    </row>
    <row r="44" spans="1:31" ht="12.75" customHeight="1" x14ac:dyDescent="0.25">
      <c r="A44" s="1030"/>
      <c r="B44" s="88" t="s">
        <v>7</v>
      </c>
      <c r="C44" s="89" t="s">
        <v>289</v>
      </c>
      <c r="D44" s="656"/>
      <c r="E44" s="657"/>
      <c r="F44" s="7" t="s">
        <v>8</v>
      </c>
      <c r="G44" s="117" t="s">
        <v>286</v>
      </c>
      <c r="H44" s="2"/>
      <c r="I44" s="859"/>
      <c r="J44" s="88" t="s">
        <v>7</v>
      </c>
      <c r="K44" s="98" t="s">
        <v>70</v>
      </c>
      <c r="L44" s="1277"/>
      <c r="M44" s="1278"/>
      <c r="N44" s="90" t="s">
        <v>8</v>
      </c>
      <c r="O44" s="71" t="s">
        <v>14</v>
      </c>
      <c r="Q44" s="859"/>
      <c r="R44" s="88" t="s">
        <v>7</v>
      </c>
      <c r="S44" s="28" t="s">
        <v>61</v>
      </c>
      <c r="T44" s="656"/>
      <c r="U44" s="657"/>
      <c r="V44" s="90" t="s">
        <v>8</v>
      </c>
      <c r="W44" s="71" t="s">
        <v>14</v>
      </c>
      <c r="Y44" s="859"/>
      <c r="Z44" s="88" t="s">
        <v>7</v>
      </c>
      <c r="AA44" s="28" t="s">
        <v>149</v>
      </c>
      <c r="AB44" s="656"/>
      <c r="AC44" s="657"/>
      <c r="AD44" s="90" t="s">
        <v>8</v>
      </c>
      <c r="AE44" s="71" t="s">
        <v>14</v>
      </c>
    </row>
    <row r="45" spans="1:31" ht="12.75" customHeight="1" x14ac:dyDescent="0.25">
      <c r="A45" s="1030"/>
      <c r="B45" s="88" t="s">
        <v>9</v>
      </c>
      <c r="C45" s="89" t="s">
        <v>12</v>
      </c>
      <c r="D45" s="656"/>
      <c r="E45" s="657"/>
      <c r="F45" s="90" t="s">
        <v>10</v>
      </c>
      <c r="G45" s="117" t="s">
        <v>63</v>
      </c>
      <c r="H45" s="2"/>
      <c r="I45" s="859"/>
      <c r="J45" s="88" t="s">
        <v>9</v>
      </c>
      <c r="K45" s="98" t="s">
        <v>169</v>
      </c>
      <c r="L45" s="1277"/>
      <c r="M45" s="1278"/>
      <c r="N45" s="7" t="s">
        <v>10</v>
      </c>
      <c r="O45" s="72" t="s">
        <v>20</v>
      </c>
      <c r="Q45" s="859"/>
      <c r="R45" s="88" t="s">
        <v>9</v>
      </c>
      <c r="S45" s="28" t="s">
        <v>169</v>
      </c>
      <c r="T45" s="656"/>
      <c r="U45" s="657"/>
      <c r="V45" s="121" t="s">
        <v>759</v>
      </c>
      <c r="W45" s="173" t="s">
        <v>829</v>
      </c>
      <c r="Y45" s="859"/>
      <c r="Z45" s="88" t="s">
        <v>9</v>
      </c>
      <c r="AA45" s="28" t="s">
        <v>169</v>
      </c>
      <c r="AB45" s="656"/>
      <c r="AC45" s="657"/>
      <c r="AD45" s="121" t="s">
        <v>759</v>
      </c>
      <c r="AE45" s="173" t="s">
        <v>829</v>
      </c>
    </row>
    <row r="46" spans="1:31" ht="12.75" customHeight="1" x14ac:dyDescent="0.25">
      <c r="A46" s="1030"/>
      <c r="B46" s="88" t="s">
        <v>11</v>
      </c>
      <c r="C46" s="89" t="s">
        <v>64</v>
      </c>
      <c r="D46" s="656"/>
      <c r="E46" s="657"/>
      <c r="F46" s="1079"/>
      <c r="G46" s="1081"/>
      <c r="H46" s="2"/>
      <c r="I46" s="859"/>
      <c r="J46" s="88" t="s">
        <v>11</v>
      </c>
      <c r="K46" s="98" t="s">
        <v>242</v>
      </c>
      <c r="L46" s="1277"/>
      <c r="M46" s="1278"/>
      <c r="N46" s="121" t="s">
        <v>759</v>
      </c>
      <c r="O46" s="173" t="s">
        <v>829</v>
      </c>
      <c r="Q46" s="859"/>
      <c r="R46" s="88" t="s">
        <v>11</v>
      </c>
      <c r="S46" s="89" t="s">
        <v>242</v>
      </c>
      <c r="T46" s="656"/>
      <c r="U46" s="657"/>
      <c r="V46" s="1809"/>
      <c r="W46" s="1831"/>
      <c r="Y46" s="859"/>
      <c r="Z46" s="88" t="s">
        <v>11</v>
      </c>
      <c r="AA46" s="28" t="s">
        <v>242</v>
      </c>
      <c r="AB46" s="656"/>
      <c r="AC46" s="657"/>
      <c r="AD46" s="1809"/>
      <c r="AE46" s="1831"/>
    </row>
    <row r="47" spans="1:31" ht="12.75" customHeight="1" x14ac:dyDescent="0.25">
      <c r="A47" s="1030"/>
      <c r="B47" s="92" t="s">
        <v>275</v>
      </c>
      <c r="C47" s="89" t="s">
        <v>69</v>
      </c>
      <c r="D47" s="658"/>
      <c r="E47" s="659"/>
      <c r="F47" s="1080"/>
      <c r="G47" s="1082"/>
      <c r="H47" s="2"/>
      <c r="I47" s="859"/>
      <c r="J47" s="88" t="s">
        <v>275</v>
      </c>
      <c r="K47" s="98" t="s">
        <v>183</v>
      </c>
      <c r="L47" s="1279"/>
      <c r="M47" s="1280"/>
      <c r="N47" s="1809"/>
      <c r="O47" s="1831"/>
      <c r="Q47" s="859"/>
      <c r="R47" s="88" t="s">
        <v>275</v>
      </c>
      <c r="S47" s="89" t="s">
        <v>832</v>
      </c>
      <c r="T47" s="658"/>
      <c r="U47" s="659"/>
      <c r="V47" s="1809"/>
      <c r="W47" s="1831"/>
      <c r="Y47" s="859"/>
      <c r="Z47" s="88" t="s">
        <v>275</v>
      </c>
      <c r="AA47" s="89" t="s">
        <v>13</v>
      </c>
      <c r="AB47" s="658"/>
      <c r="AC47" s="659"/>
      <c r="AD47" s="1809"/>
      <c r="AE47" s="1831"/>
    </row>
    <row r="48" spans="1:31" ht="120" customHeight="1" x14ac:dyDescent="0.25">
      <c r="A48" s="1030"/>
      <c r="B48" s="730" t="s">
        <v>1696</v>
      </c>
      <c r="C48" s="681"/>
      <c r="D48" s="681"/>
      <c r="E48" s="681"/>
      <c r="F48" s="681"/>
      <c r="G48" s="894"/>
      <c r="H48" s="2"/>
      <c r="I48" s="859"/>
      <c r="J48" s="730" t="s">
        <v>1409</v>
      </c>
      <c r="K48" s="681"/>
      <c r="L48" s="681"/>
      <c r="M48" s="681"/>
      <c r="N48" s="681"/>
      <c r="O48" s="682"/>
      <c r="Q48" s="859"/>
      <c r="R48" s="730" t="s">
        <v>1410</v>
      </c>
      <c r="S48" s="681"/>
      <c r="T48" s="681"/>
      <c r="U48" s="681"/>
      <c r="V48" s="681"/>
      <c r="W48" s="682"/>
      <c r="Y48" s="859"/>
      <c r="Z48" s="730" t="s">
        <v>1697</v>
      </c>
      <c r="AA48" s="681"/>
      <c r="AB48" s="681"/>
      <c r="AC48" s="681"/>
      <c r="AD48" s="681"/>
      <c r="AE48" s="682"/>
    </row>
    <row r="49" spans="1:31" ht="23.65" customHeight="1" thickBot="1" x14ac:dyDescent="0.3">
      <c r="A49" s="1031"/>
      <c r="B49" s="985"/>
      <c r="C49" s="897"/>
      <c r="D49" s="897"/>
      <c r="E49" s="897"/>
      <c r="F49" s="897"/>
      <c r="G49" s="898"/>
      <c r="H49" s="2"/>
      <c r="I49" s="860"/>
      <c r="J49" s="827"/>
      <c r="K49" s="684"/>
      <c r="L49" s="684"/>
      <c r="M49" s="684"/>
      <c r="N49" s="684"/>
      <c r="O49" s="685"/>
      <c r="Q49" s="860"/>
      <c r="R49" s="827"/>
      <c r="S49" s="684"/>
      <c r="T49" s="684"/>
      <c r="U49" s="684"/>
      <c r="V49" s="684"/>
      <c r="W49" s="685"/>
      <c r="Y49" s="860"/>
      <c r="Z49" s="827"/>
      <c r="AA49" s="684"/>
      <c r="AB49" s="684"/>
      <c r="AC49" s="684"/>
      <c r="AD49" s="684"/>
      <c r="AE49" s="685"/>
    </row>
    <row r="50" spans="1:31" ht="16.5" thickTop="1" thickBot="1" x14ac:dyDescent="0.3">
      <c r="A50" s="83"/>
      <c r="B50" s="83"/>
      <c r="C50" s="83"/>
      <c r="D50" s="83"/>
      <c r="E50" s="83"/>
      <c r="F50" s="83"/>
      <c r="G50" s="83"/>
      <c r="H50" s="83"/>
      <c r="I50" s="83"/>
      <c r="J50" s="83"/>
      <c r="K50" s="83"/>
      <c r="L50" s="83"/>
      <c r="M50" s="83"/>
      <c r="N50" s="83"/>
      <c r="O50" s="83"/>
      <c r="S50" s="1"/>
      <c r="T50" s="1"/>
      <c r="U50" s="1"/>
      <c r="V50" s="1"/>
      <c r="AA50" s="1"/>
      <c r="AB50" s="1"/>
      <c r="AC50" s="1"/>
      <c r="AD50" s="1"/>
    </row>
    <row r="51" spans="1:31" ht="23.65" customHeight="1" thickTop="1" x14ac:dyDescent="0.25">
      <c r="A51" s="858" t="s">
        <v>1808</v>
      </c>
      <c r="B51" s="815" t="s">
        <v>41</v>
      </c>
      <c r="C51" s="816"/>
      <c r="D51" s="815" t="s">
        <v>1</v>
      </c>
      <c r="E51" s="816"/>
      <c r="F51" s="917" t="s">
        <v>1</v>
      </c>
      <c r="G51" s="900"/>
      <c r="H51" s="2"/>
      <c r="I51" s="942" t="s">
        <v>1809</v>
      </c>
      <c r="J51" s="623" t="s">
        <v>41</v>
      </c>
      <c r="K51" s="1255"/>
      <c r="L51" s="621" t="s">
        <v>108</v>
      </c>
      <c r="M51" s="621"/>
      <c r="N51" s="621" t="s">
        <v>108</v>
      </c>
      <c r="O51" s="899"/>
      <c r="Q51" s="1029" t="s">
        <v>297</v>
      </c>
      <c r="R51" s="686" t="s">
        <v>41</v>
      </c>
      <c r="S51" s="687"/>
      <c r="T51" s="686" t="s">
        <v>42</v>
      </c>
      <c r="U51" s="687"/>
      <c r="V51" s="901" t="s">
        <v>42</v>
      </c>
      <c r="W51" s="877"/>
      <c r="Y51" s="1029" t="s">
        <v>301</v>
      </c>
      <c r="Z51" s="686" t="s">
        <v>0</v>
      </c>
      <c r="AA51" s="687"/>
      <c r="AB51" s="686" t="s">
        <v>42</v>
      </c>
      <c r="AC51" s="687"/>
      <c r="AD51" s="901" t="s">
        <v>42</v>
      </c>
      <c r="AE51" s="877"/>
    </row>
    <row r="52" spans="1:31" ht="20.25" customHeight="1" x14ac:dyDescent="0.25">
      <c r="A52" s="859"/>
      <c r="B52" s="529" t="s">
        <v>293</v>
      </c>
      <c r="C52" s="530"/>
      <c r="D52" s="727">
        <v>51000</v>
      </c>
      <c r="E52" s="630"/>
      <c r="F52" s="748">
        <f>D52*(1-'SZORZÓ+FELTÉTELEK'!$A$1)</f>
        <v>51000</v>
      </c>
      <c r="G52" s="851">
        <v>20184.000000000004</v>
      </c>
      <c r="H52" s="2"/>
      <c r="I52" s="943"/>
      <c r="J52" s="529" t="s">
        <v>293</v>
      </c>
      <c r="K52" s="825"/>
      <c r="L52" s="1715">
        <v>82000</v>
      </c>
      <c r="M52" s="1715"/>
      <c r="N52" s="1715">
        <f>L52*(1-'SZORZÓ+FELTÉTELEK'!$A$1)</f>
        <v>82000</v>
      </c>
      <c r="O52" s="1817">
        <v>20184.000000000004</v>
      </c>
      <c r="Q52" s="1030"/>
      <c r="R52" s="529" t="s">
        <v>298</v>
      </c>
      <c r="S52" s="530"/>
      <c r="T52" s="770">
        <v>34200</v>
      </c>
      <c r="U52" s="771"/>
      <c r="V52" s="744">
        <f>T52*(1-'SZORZÓ+FELTÉTELEK'!$A$1)</f>
        <v>34200</v>
      </c>
      <c r="W52" s="798">
        <v>20184.000000000004</v>
      </c>
      <c r="Y52" s="1030"/>
      <c r="Z52" s="529" t="s">
        <v>119</v>
      </c>
      <c r="AA52" s="530"/>
      <c r="AB52" s="770">
        <f>AB53-2600</f>
        <v>39600</v>
      </c>
      <c r="AC52" s="771"/>
      <c r="AD52" s="630">
        <f>AB52*(1-'SZORZÓ+FELTÉTELEK'!$A$1)</f>
        <v>39600</v>
      </c>
      <c r="AE52" s="844">
        <v>20184.000000000004</v>
      </c>
    </row>
    <row r="53" spans="1:31" ht="20.25" customHeight="1" x14ac:dyDescent="0.25">
      <c r="A53" s="859"/>
      <c r="B53" s="529" t="s">
        <v>294</v>
      </c>
      <c r="C53" s="530"/>
      <c r="D53" s="727">
        <v>71200</v>
      </c>
      <c r="E53" s="630"/>
      <c r="F53" s="748">
        <f>D53*(1-'SZORZÓ+FELTÉTELEK'!$A$1)</f>
        <v>71200</v>
      </c>
      <c r="G53" s="851">
        <v>20184.000000000004</v>
      </c>
      <c r="H53" s="2"/>
      <c r="I53" s="943"/>
      <c r="J53" s="529" t="s">
        <v>294</v>
      </c>
      <c r="K53" s="825"/>
      <c r="L53" s="1715">
        <v>102200</v>
      </c>
      <c r="M53" s="1715"/>
      <c r="N53" s="1715">
        <f>L53*(1-'SZORZÓ+FELTÉTELEK'!$A$1)</f>
        <v>102200</v>
      </c>
      <c r="O53" s="1817">
        <v>20184.000000000004</v>
      </c>
      <c r="Q53" s="1030"/>
      <c r="R53" s="529" t="s">
        <v>299</v>
      </c>
      <c r="S53" s="530"/>
      <c r="T53" s="770">
        <v>37200</v>
      </c>
      <c r="U53" s="771"/>
      <c r="V53" s="744">
        <f>T53*(1-'SZORZÓ+FELTÉTELEK'!$A$1)</f>
        <v>37200</v>
      </c>
      <c r="W53" s="798">
        <v>20184.000000000004</v>
      </c>
      <c r="Y53" s="1030"/>
      <c r="Z53" s="529" t="s">
        <v>94</v>
      </c>
      <c r="AA53" s="530"/>
      <c r="AB53" s="646">
        <v>42200</v>
      </c>
      <c r="AC53" s="646"/>
      <c r="AD53" s="630">
        <f>AB53*(1-'SZORZÓ+FELTÉTELEK'!$A$1)</f>
        <v>42200</v>
      </c>
      <c r="AE53" s="844">
        <v>20184.000000000004</v>
      </c>
    </row>
    <row r="54" spans="1:31" ht="20.25" customHeight="1" x14ac:dyDescent="0.25">
      <c r="A54" s="859"/>
      <c r="B54" s="799" t="s">
        <v>1435</v>
      </c>
      <c r="C54" s="782"/>
      <c r="D54" s="787">
        <v>83500</v>
      </c>
      <c r="E54" s="1107"/>
      <c r="F54" s="787">
        <f>D54*(1-'SZORZÓ+FELTÉTELEK'!$A$1)</f>
        <v>83500</v>
      </c>
      <c r="G54" s="1853"/>
      <c r="H54" s="2"/>
      <c r="I54" s="943"/>
      <c r="J54" s="799" t="s">
        <v>1435</v>
      </c>
      <c r="K54" s="782"/>
      <c r="L54" s="1217">
        <v>110500</v>
      </c>
      <c r="M54" s="1218"/>
      <c r="N54" s="787">
        <f>L54*(1-'SZORZÓ+FELTÉTELEK'!$A$1)</f>
        <v>110500</v>
      </c>
      <c r="O54" s="1859"/>
      <c r="Q54" s="1030"/>
      <c r="R54" s="799"/>
      <c r="S54" s="781"/>
      <c r="T54" s="781"/>
      <c r="U54" s="781"/>
      <c r="V54" s="781"/>
      <c r="W54" s="1331"/>
      <c r="Y54" s="1030"/>
      <c r="Z54" s="529" t="s">
        <v>1664</v>
      </c>
      <c r="AA54" s="530"/>
      <c r="AB54" s="770">
        <f>AB53+1600</f>
        <v>43800</v>
      </c>
      <c r="AC54" s="771"/>
      <c r="AD54" s="630">
        <f>AB54*(1-'SZORZÓ+FELTÉTELEK'!$A$1)</f>
        <v>43800</v>
      </c>
      <c r="AE54" s="844">
        <v>20184.000000000004</v>
      </c>
    </row>
    <row r="55" spans="1:31" ht="20.25" customHeight="1" x14ac:dyDescent="0.25">
      <c r="A55" s="859"/>
      <c r="B55" s="735"/>
      <c r="C55" s="1852"/>
      <c r="D55" s="1109"/>
      <c r="E55" s="960"/>
      <c r="F55" s="1109"/>
      <c r="G55" s="1854"/>
      <c r="H55" s="2"/>
      <c r="I55" s="943"/>
      <c r="J55" s="735"/>
      <c r="K55" s="1852"/>
      <c r="L55" s="1221"/>
      <c r="M55" s="1222"/>
      <c r="N55" s="1109"/>
      <c r="O55" s="1860"/>
      <c r="Q55" s="1030"/>
      <c r="R55" s="801"/>
      <c r="S55" s="802"/>
      <c r="T55" s="802"/>
      <c r="U55" s="802"/>
      <c r="V55" s="802"/>
      <c r="W55" s="1745"/>
      <c r="Y55" s="1030"/>
      <c r="Z55" s="810" t="s">
        <v>1430</v>
      </c>
      <c r="AA55" s="811"/>
      <c r="AB55" s="770">
        <f>AB53+2800</f>
        <v>45000</v>
      </c>
      <c r="AC55" s="771"/>
      <c r="AD55" s="630">
        <f>AB55*(1-'SZORZÓ+FELTÉTELEK'!$A$1)</f>
        <v>45000</v>
      </c>
      <c r="AE55" s="844">
        <v>20184.000000000004</v>
      </c>
    </row>
    <row r="56" spans="1:31" ht="20.25" customHeight="1" x14ac:dyDescent="0.25">
      <c r="A56" s="859"/>
      <c r="B56" s="810" t="s">
        <v>1441</v>
      </c>
      <c r="C56" s="811"/>
      <c r="D56" s="646">
        <v>83500</v>
      </c>
      <c r="E56" s="646"/>
      <c r="F56" s="748">
        <f>D56*(1-'SZORZÓ+FELTÉTELEK'!$A$1)</f>
        <v>83500</v>
      </c>
      <c r="G56" s="851">
        <v>20184.000000000004</v>
      </c>
      <c r="H56" s="2"/>
      <c r="I56" s="943"/>
      <c r="J56" s="810" t="s">
        <v>1441</v>
      </c>
      <c r="K56" s="811"/>
      <c r="L56" s="646">
        <v>110500</v>
      </c>
      <c r="M56" s="646"/>
      <c r="N56" s="1715">
        <f>L56*(1-'SZORZÓ+FELTÉTELEK'!$A$1)</f>
        <v>110500</v>
      </c>
      <c r="O56" s="1817">
        <v>20184.000000000004</v>
      </c>
      <c r="Q56" s="1030"/>
      <c r="R56" s="801"/>
      <c r="S56" s="802"/>
      <c r="T56" s="802"/>
      <c r="U56" s="802"/>
      <c r="V56" s="802"/>
      <c r="W56" s="1745"/>
      <c r="Y56" s="1030"/>
      <c r="Z56" s="810" t="s">
        <v>1441</v>
      </c>
      <c r="AA56" s="811"/>
      <c r="AB56" s="770">
        <f>AB53+2800</f>
        <v>45000</v>
      </c>
      <c r="AC56" s="771"/>
      <c r="AD56" s="630">
        <f>AB56*(1-'SZORZÓ+FELTÉTELEK'!$A$1)</f>
        <v>45000</v>
      </c>
      <c r="AE56" s="844">
        <v>20184.000000000004</v>
      </c>
    </row>
    <row r="57" spans="1:31" ht="20.25" customHeight="1" x14ac:dyDescent="0.25">
      <c r="A57" s="859"/>
      <c r="B57" s="810" t="s">
        <v>1442</v>
      </c>
      <c r="C57" s="811"/>
      <c r="D57" s="646">
        <f>D54+12700</f>
        <v>96200</v>
      </c>
      <c r="E57" s="646"/>
      <c r="F57" s="748">
        <f>D57*(1-'SZORZÓ+FELTÉTELEK'!$A$1)</f>
        <v>96200</v>
      </c>
      <c r="G57" s="851">
        <v>20184.000000000004</v>
      </c>
      <c r="H57" s="2"/>
      <c r="I57" s="943"/>
      <c r="J57" s="810" t="s">
        <v>1442</v>
      </c>
      <c r="K57" s="811"/>
      <c r="L57" s="646">
        <f>L54+12700</f>
        <v>123200</v>
      </c>
      <c r="M57" s="646"/>
      <c r="N57" s="1715">
        <f>L57*(1-'SZORZÓ+FELTÉTELEK'!$A$1)</f>
        <v>123200</v>
      </c>
      <c r="O57" s="1817">
        <v>20184.000000000004</v>
      </c>
      <c r="Q57" s="1030"/>
      <c r="R57" s="735"/>
      <c r="S57" s="736"/>
      <c r="T57" s="736"/>
      <c r="U57" s="736"/>
      <c r="V57" s="736"/>
      <c r="W57" s="1332"/>
      <c r="Y57" s="1030"/>
      <c r="Z57" s="810" t="s">
        <v>1442</v>
      </c>
      <c r="AA57" s="811"/>
      <c r="AB57" s="770">
        <f>AB53+10300</f>
        <v>52500</v>
      </c>
      <c r="AC57" s="771"/>
      <c r="AD57" s="630">
        <f>AB57*(1-'SZORZÓ+FELTÉTELEK'!$A$1)</f>
        <v>52500</v>
      </c>
      <c r="AE57" s="844">
        <v>20184.000000000004</v>
      </c>
    </row>
    <row r="58" spans="1:31" ht="12.75" customHeight="1" x14ac:dyDescent="0.25">
      <c r="A58" s="859"/>
      <c r="B58" s="88" t="s">
        <v>2</v>
      </c>
      <c r="C58" s="89" t="s">
        <v>296</v>
      </c>
      <c r="D58" s="654"/>
      <c r="E58" s="655"/>
      <c r="F58" s="88" t="s">
        <v>3</v>
      </c>
      <c r="G58" s="73" t="s">
        <v>4</v>
      </c>
      <c r="H58" s="2"/>
      <c r="I58" s="943"/>
      <c r="J58" s="88" t="s">
        <v>2</v>
      </c>
      <c r="K58" s="28" t="s">
        <v>830</v>
      </c>
      <c r="L58" s="654"/>
      <c r="M58" s="655"/>
      <c r="N58" s="88" t="s">
        <v>3</v>
      </c>
      <c r="O58" s="112" t="s">
        <v>4</v>
      </c>
      <c r="Q58" s="1030"/>
      <c r="R58" s="88" t="s">
        <v>2</v>
      </c>
      <c r="S58" s="89">
        <v>82</v>
      </c>
      <c r="T58" s="654"/>
      <c r="U58" s="655"/>
      <c r="V58" s="87" t="s">
        <v>3</v>
      </c>
      <c r="W58" s="119" t="s">
        <v>100</v>
      </c>
      <c r="Y58" s="1030"/>
      <c r="Z58" s="88" t="s">
        <v>2</v>
      </c>
      <c r="AA58" s="89" t="s">
        <v>272</v>
      </c>
      <c r="AB58" s="654"/>
      <c r="AC58" s="655"/>
      <c r="AD58" s="87" t="s">
        <v>3</v>
      </c>
      <c r="AE58" s="119" t="s">
        <v>100</v>
      </c>
    </row>
    <row r="59" spans="1:31" ht="12.75" customHeight="1" x14ac:dyDescent="0.25">
      <c r="A59" s="859"/>
      <c r="B59" s="88" t="s">
        <v>5</v>
      </c>
      <c r="C59" s="89" t="s">
        <v>55</v>
      </c>
      <c r="D59" s="656"/>
      <c r="E59" s="657"/>
      <c r="F59" s="88" t="s">
        <v>6</v>
      </c>
      <c r="G59" s="73" t="s">
        <v>14</v>
      </c>
      <c r="H59" s="2"/>
      <c r="I59" s="943"/>
      <c r="J59" s="88" t="s">
        <v>5</v>
      </c>
      <c r="K59" s="28" t="s">
        <v>226</v>
      </c>
      <c r="L59" s="656"/>
      <c r="M59" s="657"/>
      <c r="N59" s="88" t="s">
        <v>6</v>
      </c>
      <c r="O59" s="112" t="s">
        <v>14</v>
      </c>
      <c r="Q59" s="1030"/>
      <c r="R59" s="88" t="s">
        <v>5</v>
      </c>
      <c r="S59" s="89">
        <v>47</v>
      </c>
      <c r="T59" s="656"/>
      <c r="U59" s="657"/>
      <c r="V59" s="87" t="s">
        <v>6</v>
      </c>
      <c r="W59" s="118" t="s">
        <v>14</v>
      </c>
      <c r="Y59" s="1030"/>
      <c r="Z59" s="88" t="s">
        <v>5</v>
      </c>
      <c r="AA59" s="89" t="s">
        <v>27</v>
      </c>
      <c r="AB59" s="656"/>
      <c r="AC59" s="657"/>
      <c r="AD59" s="87" t="s">
        <v>6</v>
      </c>
      <c r="AE59" s="400" t="s">
        <v>14</v>
      </c>
    </row>
    <row r="60" spans="1:31" ht="12.75" customHeight="1" x14ac:dyDescent="0.25">
      <c r="A60" s="859"/>
      <c r="B60" s="88" t="s">
        <v>7</v>
      </c>
      <c r="C60" s="89" t="s">
        <v>70</v>
      </c>
      <c r="D60" s="656"/>
      <c r="E60" s="657"/>
      <c r="F60" s="90" t="s">
        <v>8</v>
      </c>
      <c r="G60" s="71" t="s">
        <v>14</v>
      </c>
      <c r="H60" s="2"/>
      <c r="I60" s="943"/>
      <c r="J60" s="88" t="s">
        <v>7</v>
      </c>
      <c r="K60" s="28" t="s">
        <v>70</v>
      </c>
      <c r="L60" s="656"/>
      <c r="M60" s="657"/>
      <c r="N60" s="90" t="s">
        <v>8</v>
      </c>
      <c r="O60" s="111" t="s">
        <v>14</v>
      </c>
      <c r="Q60" s="1030"/>
      <c r="R60" s="88" t="s">
        <v>7</v>
      </c>
      <c r="S60" s="89">
        <v>44</v>
      </c>
      <c r="T60" s="656"/>
      <c r="U60" s="657"/>
      <c r="V60" s="7" t="s">
        <v>8</v>
      </c>
      <c r="W60" s="117" t="s">
        <v>14</v>
      </c>
      <c r="Y60" s="1030"/>
      <c r="Z60" s="88" t="s">
        <v>7</v>
      </c>
      <c r="AA60" s="89" t="s">
        <v>15</v>
      </c>
      <c r="AB60" s="656"/>
      <c r="AC60" s="657"/>
      <c r="AD60" s="7" t="s">
        <v>8</v>
      </c>
      <c r="AE60" s="117" t="s">
        <v>142</v>
      </c>
    </row>
    <row r="61" spans="1:31" ht="12.75" customHeight="1" x14ac:dyDescent="0.25">
      <c r="A61" s="859"/>
      <c r="B61" s="88" t="s">
        <v>9</v>
      </c>
      <c r="C61" s="89" t="s">
        <v>169</v>
      </c>
      <c r="D61" s="656"/>
      <c r="E61" s="657"/>
      <c r="F61" s="90" t="s">
        <v>10</v>
      </c>
      <c r="G61" s="72" t="s">
        <v>20</v>
      </c>
      <c r="H61" s="2"/>
      <c r="I61" s="943"/>
      <c r="J61" s="88" t="s">
        <v>9</v>
      </c>
      <c r="K61" s="28" t="s">
        <v>169</v>
      </c>
      <c r="L61" s="656"/>
      <c r="M61" s="657"/>
      <c r="N61" s="122" t="s">
        <v>10</v>
      </c>
      <c r="O61" s="116" t="s">
        <v>20</v>
      </c>
      <c r="Q61" s="1030"/>
      <c r="R61" s="88" t="s">
        <v>9</v>
      </c>
      <c r="S61" s="89">
        <v>42</v>
      </c>
      <c r="T61" s="656"/>
      <c r="U61" s="657"/>
      <c r="V61" s="7" t="s">
        <v>10</v>
      </c>
      <c r="W61" s="117" t="s">
        <v>300</v>
      </c>
      <c r="Y61" s="1030"/>
      <c r="Z61" s="88" t="s">
        <v>9</v>
      </c>
      <c r="AA61" s="89" t="s">
        <v>242</v>
      </c>
      <c r="AB61" s="656"/>
      <c r="AC61" s="657"/>
      <c r="AD61" s="7" t="s">
        <v>10</v>
      </c>
      <c r="AE61" s="117" t="s">
        <v>300</v>
      </c>
    </row>
    <row r="62" spans="1:31" ht="12.75" customHeight="1" x14ac:dyDescent="0.25">
      <c r="A62" s="859"/>
      <c r="B62" s="88" t="s">
        <v>11</v>
      </c>
      <c r="C62" s="89" t="s">
        <v>242</v>
      </c>
      <c r="D62" s="656"/>
      <c r="E62" s="657"/>
      <c r="F62" s="121" t="s">
        <v>759</v>
      </c>
      <c r="G62" s="173" t="s">
        <v>829</v>
      </c>
      <c r="H62" s="2"/>
      <c r="I62" s="943"/>
      <c r="J62" s="88" t="s">
        <v>11</v>
      </c>
      <c r="K62" s="89" t="s">
        <v>242</v>
      </c>
      <c r="L62" s="656"/>
      <c r="M62" s="657"/>
      <c r="N62" s="121" t="s">
        <v>759</v>
      </c>
      <c r="O62" s="130" t="s">
        <v>829</v>
      </c>
      <c r="Q62" s="1030"/>
      <c r="R62" s="88" t="s">
        <v>11</v>
      </c>
      <c r="S62" s="89">
        <v>44</v>
      </c>
      <c r="T62" s="656"/>
      <c r="U62" s="657"/>
      <c r="V62" s="1855"/>
      <c r="W62" s="1856"/>
      <c r="Y62" s="1030"/>
      <c r="Z62" s="88" t="s">
        <v>11</v>
      </c>
      <c r="AA62" s="89" t="s">
        <v>36</v>
      </c>
      <c r="AB62" s="656"/>
      <c r="AC62" s="657"/>
      <c r="AD62" s="1855"/>
      <c r="AE62" s="1856"/>
    </row>
    <row r="63" spans="1:31" ht="12.75" customHeight="1" x14ac:dyDescent="0.25">
      <c r="A63" s="859"/>
      <c r="B63" s="92" t="s">
        <v>275</v>
      </c>
      <c r="C63" s="89" t="s">
        <v>49</v>
      </c>
      <c r="D63" s="658"/>
      <c r="E63" s="659"/>
      <c r="F63" s="1809"/>
      <c r="G63" s="1831"/>
      <c r="H63" s="2"/>
      <c r="I63" s="943"/>
      <c r="J63" s="88" t="s">
        <v>275</v>
      </c>
      <c r="K63" s="89" t="s">
        <v>285</v>
      </c>
      <c r="L63" s="658"/>
      <c r="M63" s="659"/>
      <c r="N63" s="1809"/>
      <c r="O63" s="1810"/>
      <c r="Q63" s="1030"/>
      <c r="R63" s="92" t="s">
        <v>275</v>
      </c>
      <c r="S63" s="89" t="s">
        <v>170</v>
      </c>
      <c r="T63" s="658"/>
      <c r="U63" s="659"/>
      <c r="V63" s="1857"/>
      <c r="W63" s="1858"/>
      <c r="Y63" s="1030"/>
      <c r="Z63" s="92" t="s">
        <v>275</v>
      </c>
      <c r="AA63" s="89" t="s">
        <v>170</v>
      </c>
      <c r="AB63" s="658"/>
      <c r="AC63" s="659"/>
      <c r="AD63" s="1857"/>
      <c r="AE63" s="1858"/>
    </row>
    <row r="64" spans="1:31" ht="120" customHeight="1" x14ac:dyDescent="0.25">
      <c r="A64" s="859"/>
      <c r="B64" s="730" t="s">
        <v>1411</v>
      </c>
      <c r="C64" s="681"/>
      <c r="D64" s="681"/>
      <c r="E64" s="681"/>
      <c r="F64" s="681"/>
      <c r="G64" s="682"/>
      <c r="H64" s="2"/>
      <c r="I64" s="943"/>
      <c r="J64" s="730" t="s">
        <v>1412</v>
      </c>
      <c r="K64" s="681"/>
      <c r="L64" s="681"/>
      <c r="M64" s="681"/>
      <c r="N64" s="681"/>
      <c r="O64" s="919"/>
      <c r="Q64" s="1030"/>
      <c r="R64" s="730" t="s">
        <v>1183</v>
      </c>
      <c r="S64" s="681"/>
      <c r="T64" s="681"/>
      <c r="U64" s="681"/>
      <c r="V64" s="681"/>
      <c r="W64" s="894"/>
      <c r="Y64" s="1030"/>
      <c r="Z64" s="730" t="s">
        <v>1184</v>
      </c>
      <c r="AA64" s="681"/>
      <c r="AB64" s="681"/>
      <c r="AC64" s="681"/>
      <c r="AD64" s="681"/>
      <c r="AE64" s="894"/>
    </row>
    <row r="65" spans="1:31" ht="23.65" customHeight="1" thickBot="1" x14ac:dyDescent="0.3">
      <c r="A65" s="860"/>
      <c r="B65" s="827"/>
      <c r="C65" s="684"/>
      <c r="D65" s="684"/>
      <c r="E65" s="684"/>
      <c r="F65" s="684"/>
      <c r="G65" s="685"/>
      <c r="H65" s="2"/>
      <c r="I65" s="1226"/>
      <c r="J65" s="920"/>
      <c r="K65" s="921"/>
      <c r="L65" s="921"/>
      <c r="M65" s="921"/>
      <c r="N65" s="921"/>
      <c r="O65" s="922"/>
      <c r="Q65" s="1031"/>
      <c r="R65" s="985"/>
      <c r="S65" s="897"/>
      <c r="T65" s="897"/>
      <c r="U65" s="897"/>
      <c r="V65" s="897"/>
      <c r="W65" s="898"/>
      <c r="Y65" s="1031"/>
      <c r="Z65" s="985"/>
      <c r="AA65" s="897"/>
      <c r="AB65" s="897"/>
      <c r="AC65" s="897"/>
      <c r="AD65" s="897"/>
      <c r="AE65" s="898"/>
    </row>
    <row r="66" spans="1:31" ht="16.149999999999999" customHeight="1" thickBot="1" x14ac:dyDescent="0.3">
      <c r="A66" s="8"/>
      <c r="B66" s="29"/>
      <c r="C66" s="29"/>
      <c r="D66" s="29"/>
      <c r="E66" s="29"/>
      <c r="F66" s="29"/>
      <c r="G66" s="29"/>
      <c r="H66" s="2"/>
      <c r="I66" s="8"/>
      <c r="J66" s="29"/>
      <c r="K66" s="29"/>
      <c r="L66" s="29"/>
      <c r="M66" s="29"/>
      <c r="N66" s="29"/>
      <c r="O66" s="29"/>
      <c r="Q66" s="8"/>
      <c r="R66" s="29"/>
      <c r="S66" s="29"/>
      <c r="T66" s="29"/>
      <c r="U66" s="29"/>
      <c r="V66" s="29"/>
      <c r="W66" s="29"/>
      <c r="Y66" s="8"/>
      <c r="Z66" s="29"/>
      <c r="AA66" s="29"/>
      <c r="AB66" s="29"/>
      <c r="AC66" s="29"/>
      <c r="AD66" s="29"/>
      <c r="AE66" s="29"/>
    </row>
    <row r="67" spans="1:31" ht="23.65" customHeight="1" thickTop="1" x14ac:dyDescent="0.25">
      <c r="A67" s="1029" t="s">
        <v>1520</v>
      </c>
      <c r="B67" s="686" t="s">
        <v>0</v>
      </c>
      <c r="C67" s="687"/>
      <c r="D67" s="686" t="s">
        <v>42</v>
      </c>
      <c r="E67" s="687"/>
      <c r="F67" s="901" t="s">
        <v>42</v>
      </c>
      <c r="G67" s="877"/>
      <c r="H67" s="2"/>
      <c r="I67" s="1833" t="s">
        <v>849</v>
      </c>
      <c r="J67" s="1640" t="s">
        <v>41</v>
      </c>
      <c r="K67" s="1641"/>
      <c r="L67" s="1721" t="s">
        <v>108</v>
      </c>
      <c r="M67" s="1835"/>
      <c r="N67" s="1223" t="s">
        <v>108</v>
      </c>
      <c r="O67" s="1832"/>
      <c r="Q67" s="1282" t="s">
        <v>848</v>
      </c>
      <c r="R67" s="1640" t="s">
        <v>0</v>
      </c>
      <c r="S67" s="1641"/>
      <c r="T67" s="623" t="s">
        <v>108</v>
      </c>
      <c r="U67" s="624"/>
      <c r="V67" s="1255" t="s">
        <v>108</v>
      </c>
      <c r="W67" s="847"/>
      <c r="Y67" s="1833" t="s">
        <v>847</v>
      </c>
      <c r="Z67" s="1640" t="s">
        <v>41</v>
      </c>
      <c r="AA67" s="1641"/>
      <c r="AB67" s="1721" t="s">
        <v>108</v>
      </c>
      <c r="AC67" s="1835"/>
      <c r="AD67" s="1223" t="s">
        <v>108</v>
      </c>
      <c r="AE67" s="1832"/>
    </row>
    <row r="68" spans="1:31" ht="20.25" customHeight="1" x14ac:dyDescent="0.25">
      <c r="A68" s="1030"/>
      <c r="B68" s="529" t="s">
        <v>119</v>
      </c>
      <c r="C68" s="530"/>
      <c r="D68" s="1826">
        <v>47700</v>
      </c>
      <c r="E68" s="1826"/>
      <c r="F68" s="630">
        <f>D68*(1-'SZORZÓ+FELTÉTELEK'!$A$1)</f>
        <v>47700</v>
      </c>
      <c r="G68" s="844"/>
      <c r="H68" s="2"/>
      <c r="I68" s="943"/>
      <c r="J68" s="529" t="s">
        <v>846</v>
      </c>
      <c r="K68" s="530"/>
      <c r="L68" s="1826">
        <v>112000</v>
      </c>
      <c r="M68" s="1826"/>
      <c r="N68" s="630">
        <f>L68*(1-'SZORZÓ+FELTÉTELEK'!$A$1)</f>
        <v>112000</v>
      </c>
      <c r="O68" s="631">
        <v>20184.000000000004</v>
      </c>
      <c r="Q68" s="1283"/>
      <c r="R68" s="529" t="s">
        <v>119</v>
      </c>
      <c r="S68" s="530"/>
      <c r="T68" s="1826">
        <f>T69-4800</f>
        <v>124200</v>
      </c>
      <c r="U68" s="1826"/>
      <c r="V68" s="630">
        <f>T68*(1-'SZORZÓ+FELTÉTELEK'!$A$1)</f>
        <v>124200</v>
      </c>
      <c r="W68" s="631">
        <v>20184.000000000004</v>
      </c>
      <c r="Y68" s="943"/>
      <c r="Z68" s="529" t="s">
        <v>845</v>
      </c>
      <c r="AA68" s="530"/>
      <c r="AB68" s="1826">
        <v>146000</v>
      </c>
      <c r="AC68" s="1826"/>
      <c r="AD68" s="630">
        <f>AB68*(1-'SZORZÓ+FELTÉTELEK'!$A$1)</f>
        <v>146000</v>
      </c>
      <c r="AE68" s="631">
        <v>20184.000000000004</v>
      </c>
    </row>
    <row r="69" spans="1:31" ht="20.25" customHeight="1" x14ac:dyDescent="0.25">
      <c r="A69" s="1030"/>
      <c r="B69" s="529" t="s">
        <v>94</v>
      </c>
      <c r="C69" s="530"/>
      <c r="D69" s="1826">
        <v>48900</v>
      </c>
      <c r="E69" s="1826"/>
      <c r="F69" s="630">
        <f>D69*(1-'SZORZÓ+FELTÉTELEK'!$A$1)</f>
        <v>48900</v>
      </c>
      <c r="G69" s="844"/>
      <c r="H69" s="2"/>
      <c r="I69" s="943"/>
      <c r="J69" s="529" t="s">
        <v>844</v>
      </c>
      <c r="K69" s="530"/>
      <c r="L69" s="1826">
        <f>L68+18000</f>
        <v>130000</v>
      </c>
      <c r="M69" s="1826"/>
      <c r="N69" s="630">
        <f>L69*(1-'SZORZÓ+FELTÉTELEK'!$A$1)</f>
        <v>130000</v>
      </c>
      <c r="O69" s="631">
        <v>20184.000000000004</v>
      </c>
      <c r="Q69" s="1283"/>
      <c r="R69" s="529" t="s">
        <v>94</v>
      </c>
      <c r="S69" s="530"/>
      <c r="T69" s="1826">
        <f>T70-3000</f>
        <v>129000</v>
      </c>
      <c r="U69" s="1826"/>
      <c r="V69" s="630">
        <f>T69*(1-'SZORZÓ+FELTÉTELEK'!$A$1)</f>
        <v>129000</v>
      </c>
      <c r="W69" s="631">
        <v>20184.000000000004</v>
      </c>
      <c r="Y69" s="943"/>
      <c r="Z69" s="529" t="s">
        <v>843</v>
      </c>
      <c r="AA69" s="530"/>
      <c r="AB69" s="1826">
        <v>164000</v>
      </c>
      <c r="AC69" s="1826"/>
      <c r="AD69" s="630">
        <f>AB69*(1-'SZORZÓ+FELTÉTELEK'!$A$1)</f>
        <v>164000</v>
      </c>
      <c r="AE69" s="631">
        <v>20184.000000000004</v>
      </c>
    </row>
    <row r="70" spans="1:31" ht="20.25" customHeight="1" x14ac:dyDescent="0.25">
      <c r="A70" s="1030"/>
      <c r="B70" s="529" t="s">
        <v>1664</v>
      </c>
      <c r="C70" s="530"/>
      <c r="D70" s="1826">
        <v>49800</v>
      </c>
      <c r="E70" s="1826"/>
      <c r="F70" s="630">
        <f>D70*(1-'SZORZÓ+FELTÉTELEK'!$A$1)</f>
        <v>49800</v>
      </c>
      <c r="G70" s="844"/>
      <c r="H70" s="2"/>
      <c r="I70" s="943"/>
      <c r="J70" s="529" t="s">
        <v>842</v>
      </c>
      <c r="K70" s="530"/>
      <c r="L70" s="1826">
        <f>L68+25000</f>
        <v>137000</v>
      </c>
      <c r="M70" s="1826"/>
      <c r="N70" s="630">
        <f>L70*(1-'SZORZÓ+FELTÉTELEK'!$A$1)</f>
        <v>137000</v>
      </c>
      <c r="O70" s="631">
        <v>20184.000000000004</v>
      </c>
      <c r="Q70" s="1283"/>
      <c r="R70" s="529" t="s">
        <v>1113</v>
      </c>
      <c r="S70" s="530"/>
      <c r="T70" s="1826">
        <v>132000</v>
      </c>
      <c r="U70" s="1826"/>
      <c r="V70" s="630">
        <f>T70*(1-'SZORZÓ+FELTÉTELEK'!$A$1)</f>
        <v>132000</v>
      </c>
      <c r="W70" s="631">
        <v>20184.000000000004</v>
      </c>
      <c r="Y70" s="943"/>
      <c r="Z70" s="529" t="s">
        <v>841</v>
      </c>
      <c r="AA70" s="530"/>
      <c r="AB70" s="1826">
        <v>171000</v>
      </c>
      <c r="AC70" s="1826"/>
      <c r="AD70" s="630">
        <f>AB70*(1-'SZORZÓ+FELTÉTELEK'!$A$1)</f>
        <v>171000</v>
      </c>
      <c r="AE70" s="631">
        <v>20184.000000000004</v>
      </c>
    </row>
    <row r="71" spans="1:31" ht="20.25" customHeight="1" x14ac:dyDescent="0.25">
      <c r="A71" s="1030"/>
      <c r="B71" s="810" t="s">
        <v>1430</v>
      </c>
      <c r="C71" s="811"/>
      <c r="D71" s="1826">
        <v>50400</v>
      </c>
      <c r="E71" s="1826"/>
      <c r="F71" s="630">
        <f>D71*(1-'SZORZÓ+FELTÉTELEK'!$A$1)</f>
        <v>50400</v>
      </c>
      <c r="G71" s="844"/>
      <c r="H71" s="2"/>
      <c r="I71" s="943"/>
      <c r="J71" s="529"/>
      <c r="K71" s="825"/>
      <c r="L71" s="825"/>
      <c r="M71" s="825"/>
      <c r="N71" s="825"/>
      <c r="O71" s="1004"/>
      <c r="Q71" s="1283"/>
      <c r="R71" s="529" t="s">
        <v>1431</v>
      </c>
      <c r="S71" s="530"/>
      <c r="T71" s="1826">
        <f>T69+5000</f>
        <v>134000</v>
      </c>
      <c r="U71" s="1826"/>
      <c r="V71" s="630">
        <f>T71*(1-'SZORZÓ+FELTÉTELEK'!$A$1)</f>
        <v>134000</v>
      </c>
      <c r="W71" s="631">
        <v>20184.000000000004</v>
      </c>
      <c r="Y71" s="943"/>
      <c r="Z71" s="529"/>
      <c r="AA71" s="825"/>
      <c r="AB71" s="825"/>
      <c r="AC71" s="825"/>
      <c r="AD71" s="825"/>
      <c r="AE71" s="1004"/>
    </row>
    <row r="72" spans="1:31" ht="12.75" customHeight="1" x14ac:dyDescent="0.25">
      <c r="A72" s="1030"/>
      <c r="B72" s="810" t="s">
        <v>1441</v>
      </c>
      <c r="C72" s="811"/>
      <c r="D72" s="1826">
        <v>50400</v>
      </c>
      <c r="E72" s="1826"/>
      <c r="F72" s="630">
        <f>D72*(1-'SZORZÓ+FELTÉTELEK'!$A$1)</f>
        <v>50400</v>
      </c>
      <c r="G72" s="844"/>
      <c r="H72" s="2"/>
      <c r="I72" s="943"/>
      <c r="J72" s="88" t="s">
        <v>2</v>
      </c>
      <c r="K72" s="89" t="s">
        <v>272</v>
      </c>
      <c r="L72" s="654"/>
      <c r="M72" s="655"/>
      <c r="N72" s="88" t="s">
        <v>3</v>
      </c>
      <c r="O72" s="112" t="s">
        <v>100</v>
      </c>
      <c r="Q72" s="1283"/>
      <c r="R72" s="88" t="s">
        <v>2</v>
      </c>
      <c r="S72" s="89" t="s">
        <v>272</v>
      </c>
      <c r="T72" s="654"/>
      <c r="U72" s="655"/>
      <c r="V72" s="88" t="s">
        <v>3</v>
      </c>
      <c r="W72" s="134" t="s">
        <v>100</v>
      </c>
      <c r="Y72" s="943"/>
      <c r="Z72" s="88" t="s">
        <v>2</v>
      </c>
      <c r="AA72" s="89" t="s">
        <v>272</v>
      </c>
      <c r="AB72" s="654"/>
      <c r="AC72" s="655"/>
      <c r="AD72" s="88" t="s">
        <v>3</v>
      </c>
      <c r="AE72" s="112" t="s">
        <v>100</v>
      </c>
    </row>
    <row r="73" spans="1:31" ht="12.75" customHeight="1" x14ac:dyDescent="0.25">
      <c r="A73" s="1030"/>
      <c r="B73" s="810" t="s">
        <v>1442</v>
      </c>
      <c r="C73" s="811"/>
      <c r="D73" s="1826">
        <f>D68+6400</f>
        <v>54100</v>
      </c>
      <c r="E73" s="1826"/>
      <c r="F73" s="630">
        <f>D73*(1-'SZORZÓ+FELTÉTELEK'!$A$1)</f>
        <v>54100</v>
      </c>
      <c r="G73" s="844"/>
      <c r="H73" s="2"/>
      <c r="I73" s="943"/>
      <c r="J73" s="88" t="s">
        <v>5</v>
      </c>
      <c r="K73" s="89" t="s">
        <v>64</v>
      </c>
      <c r="L73" s="656"/>
      <c r="M73" s="657"/>
      <c r="N73" s="88" t="s">
        <v>6</v>
      </c>
      <c r="O73" s="133" t="s">
        <v>14</v>
      </c>
      <c r="Q73" s="1283"/>
      <c r="R73" s="88" t="s">
        <v>5</v>
      </c>
      <c r="S73" s="89" t="s">
        <v>64</v>
      </c>
      <c r="T73" s="656"/>
      <c r="U73" s="657"/>
      <c r="V73" s="88" t="s">
        <v>6</v>
      </c>
      <c r="W73" s="111" t="s">
        <v>14</v>
      </c>
      <c r="Y73" s="943"/>
      <c r="Z73" s="88" t="s">
        <v>5</v>
      </c>
      <c r="AA73" s="89" t="s">
        <v>64</v>
      </c>
      <c r="AB73" s="656"/>
      <c r="AC73" s="657"/>
      <c r="AD73" s="88" t="s">
        <v>6</v>
      </c>
      <c r="AE73" s="133" t="s">
        <v>14</v>
      </c>
    </row>
    <row r="74" spans="1:31" ht="12.75" customHeight="1" x14ac:dyDescent="0.25">
      <c r="A74" s="1030"/>
      <c r="B74" s="88" t="s">
        <v>2</v>
      </c>
      <c r="C74" s="89" t="s">
        <v>280</v>
      </c>
      <c r="D74" s="1826"/>
      <c r="E74" s="1826"/>
      <c r="F74" s="87" t="s">
        <v>3</v>
      </c>
      <c r="G74" s="119" t="s">
        <v>100</v>
      </c>
      <c r="H74" s="2"/>
      <c r="I74" s="943"/>
      <c r="J74" s="88" t="s">
        <v>7</v>
      </c>
      <c r="K74" s="89" t="s">
        <v>840</v>
      </c>
      <c r="L74" s="656"/>
      <c r="M74" s="657"/>
      <c r="N74" s="90" t="s">
        <v>8</v>
      </c>
      <c r="O74" s="111" t="s">
        <v>14</v>
      </c>
      <c r="Q74" s="1283"/>
      <c r="R74" s="88" t="s">
        <v>7</v>
      </c>
      <c r="S74" s="89" t="s">
        <v>840</v>
      </c>
      <c r="T74" s="656"/>
      <c r="U74" s="657"/>
      <c r="V74" s="90" t="s">
        <v>8</v>
      </c>
      <c r="W74" s="111" t="s">
        <v>839</v>
      </c>
      <c r="Y74" s="943"/>
      <c r="Z74" s="88" t="s">
        <v>7</v>
      </c>
      <c r="AA74" s="89" t="s">
        <v>421</v>
      </c>
      <c r="AB74" s="656"/>
      <c r="AC74" s="657"/>
      <c r="AD74" s="90" t="s">
        <v>8</v>
      </c>
      <c r="AE74" s="111" t="s">
        <v>14</v>
      </c>
    </row>
    <row r="75" spans="1:31" ht="12.75" customHeight="1" x14ac:dyDescent="0.25">
      <c r="A75" s="1030"/>
      <c r="B75" s="88" t="s">
        <v>5</v>
      </c>
      <c r="C75" s="89" t="s">
        <v>131</v>
      </c>
      <c r="D75" s="290"/>
      <c r="E75" s="291"/>
      <c r="F75" s="87" t="s">
        <v>6</v>
      </c>
      <c r="G75" s="119" t="s">
        <v>14</v>
      </c>
      <c r="H75" s="2"/>
      <c r="I75" s="943"/>
      <c r="J75" s="88" t="s">
        <v>9</v>
      </c>
      <c r="K75" s="28" t="s">
        <v>242</v>
      </c>
      <c r="L75" s="656"/>
      <c r="M75" s="657"/>
      <c r="N75" s="127" t="s">
        <v>10</v>
      </c>
      <c r="O75" s="108" t="s">
        <v>333</v>
      </c>
      <c r="Q75" s="1283"/>
      <c r="R75" s="88" t="s">
        <v>9</v>
      </c>
      <c r="S75" s="89" t="s">
        <v>242</v>
      </c>
      <c r="T75" s="656"/>
      <c r="U75" s="657"/>
      <c r="V75" s="109" t="s">
        <v>10</v>
      </c>
      <c r="W75" s="108" t="s">
        <v>333</v>
      </c>
      <c r="Y75" s="943"/>
      <c r="Z75" s="88" t="s">
        <v>9</v>
      </c>
      <c r="AA75" s="28" t="s">
        <v>242</v>
      </c>
      <c r="AB75" s="656"/>
      <c r="AC75" s="657"/>
      <c r="AD75" s="127" t="s">
        <v>10</v>
      </c>
      <c r="AE75" s="142" t="s">
        <v>333</v>
      </c>
    </row>
    <row r="76" spans="1:31" ht="12.75" customHeight="1" x14ac:dyDescent="0.25">
      <c r="A76" s="1030"/>
      <c r="B76" s="88" t="s">
        <v>7</v>
      </c>
      <c r="C76" s="89" t="s">
        <v>36</v>
      </c>
      <c r="D76" s="290"/>
      <c r="E76" s="291"/>
      <c r="F76" s="7" t="s">
        <v>8</v>
      </c>
      <c r="G76" s="118" t="s">
        <v>288</v>
      </c>
      <c r="H76" s="2"/>
      <c r="I76" s="943"/>
      <c r="J76" s="88"/>
      <c r="K76" s="28"/>
      <c r="L76" s="656"/>
      <c r="M76" s="657"/>
      <c r="N76" s="127"/>
      <c r="O76" s="108"/>
      <c r="Q76" s="1283"/>
      <c r="R76" s="88"/>
      <c r="S76" s="89"/>
      <c r="T76" s="656"/>
      <c r="U76" s="657"/>
      <c r="V76" s="109"/>
      <c r="W76" s="108"/>
      <c r="Y76" s="943"/>
      <c r="Z76" s="88" t="s">
        <v>11</v>
      </c>
      <c r="AA76" s="28" t="s">
        <v>36</v>
      </c>
      <c r="AB76" s="658"/>
      <c r="AC76" s="659"/>
      <c r="AD76" s="36" t="s">
        <v>759</v>
      </c>
      <c r="AE76" s="126">
        <v>1</v>
      </c>
    </row>
    <row r="77" spans="1:31" ht="12.75" customHeight="1" x14ac:dyDescent="0.25">
      <c r="A77" s="1030"/>
      <c r="B77" s="88" t="s">
        <v>9</v>
      </c>
      <c r="C77" s="89" t="s">
        <v>242</v>
      </c>
      <c r="D77" s="290"/>
      <c r="E77" s="291"/>
      <c r="F77" s="114" t="s">
        <v>10</v>
      </c>
      <c r="G77" s="402" t="s">
        <v>300</v>
      </c>
      <c r="H77" s="2"/>
      <c r="I77" s="943"/>
      <c r="J77" s="88"/>
      <c r="K77" s="28"/>
      <c r="L77" s="656"/>
      <c r="M77" s="657"/>
      <c r="N77" s="127"/>
      <c r="O77" s="108"/>
      <c r="Q77" s="1283"/>
      <c r="R77" s="88"/>
      <c r="S77" s="89"/>
      <c r="T77" s="656"/>
      <c r="U77" s="657"/>
      <c r="V77" s="109"/>
      <c r="W77" s="108"/>
      <c r="Y77" s="943"/>
      <c r="Z77" s="730" t="s">
        <v>837</v>
      </c>
      <c r="AA77" s="681"/>
      <c r="AB77" s="681"/>
      <c r="AC77" s="681"/>
      <c r="AD77" s="681"/>
      <c r="AE77" s="919"/>
    </row>
    <row r="78" spans="1:31" ht="12.6" customHeight="1" x14ac:dyDescent="0.25">
      <c r="A78" s="1030"/>
      <c r="B78" s="88" t="s">
        <v>11</v>
      </c>
      <c r="C78" s="89" t="s">
        <v>36</v>
      </c>
      <c r="D78" s="377"/>
      <c r="E78" s="378"/>
      <c r="F78" s="121" t="s">
        <v>759</v>
      </c>
      <c r="G78" s="403"/>
      <c r="H78" s="2"/>
      <c r="I78" s="943"/>
      <c r="J78" s="88" t="s">
        <v>11</v>
      </c>
      <c r="K78" s="28" t="s">
        <v>36</v>
      </c>
      <c r="L78" s="658"/>
      <c r="M78" s="659"/>
      <c r="N78" s="36" t="s">
        <v>759</v>
      </c>
      <c r="O78" s="107">
        <v>1</v>
      </c>
      <c r="Q78" s="1283"/>
      <c r="R78" s="88" t="s">
        <v>11</v>
      </c>
      <c r="S78" s="89" t="s">
        <v>36</v>
      </c>
      <c r="T78" s="658"/>
      <c r="U78" s="659"/>
      <c r="V78" s="69" t="s">
        <v>759</v>
      </c>
      <c r="W78" s="107">
        <v>1</v>
      </c>
      <c r="Y78" s="943"/>
      <c r="Z78" s="1370"/>
      <c r="AA78" s="895"/>
      <c r="AB78" s="895"/>
      <c r="AC78" s="895"/>
      <c r="AD78" s="895"/>
      <c r="AE78" s="1611"/>
    </row>
    <row r="79" spans="1:31" ht="12.75" customHeight="1" x14ac:dyDescent="0.25">
      <c r="A79" s="1030"/>
      <c r="B79" s="92" t="s">
        <v>275</v>
      </c>
      <c r="C79" s="89" t="s">
        <v>170</v>
      </c>
      <c r="D79" s="332"/>
      <c r="E79" s="332"/>
      <c r="F79" s="1809"/>
      <c r="G79" s="1834"/>
      <c r="H79" s="2"/>
      <c r="I79" s="943"/>
      <c r="J79" s="730" t="s">
        <v>838</v>
      </c>
      <c r="K79" s="681"/>
      <c r="L79" s="681"/>
      <c r="M79" s="681"/>
      <c r="N79" s="681"/>
      <c r="O79" s="919"/>
      <c r="Q79" s="1283"/>
      <c r="R79" s="730" t="s">
        <v>1185</v>
      </c>
      <c r="S79" s="681"/>
      <c r="T79" s="681"/>
      <c r="U79" s="681"/>
      <c r="V79" s="681"/>
      <c r="W79" s="919"/>
      <c r="Y79" s="943"/>
      <c r="Z79" s="1370"/>
      <c r="AA79" s="895"/>
      <c r="AB79" s="895"/>
      <c r="AC79" s="895"/>
      <c r="AD79" s="895"/>
      <c r="AE79" s="1611"/>
    </row>
    <row r="80" spans="1:31" ht="120" customHeight="1" x14ac:dyDescent="0.25">
      <c r="A80" s="1827"/>
      <c r="B80" s="1370" t="s">
        <v>1698</v>
      </c>
      <c r="C80" s="895"/>
      <c r="D80" s="895"/>
      <c r="E80" s="895"/>
      <c r="F80" s="895"/>
      <c r="G80" s="896"/>
      <c r="H80" s="2"/>
      <c r="I80" s="943"/>
      <c r="J80" s="1370"/>
      <c r="K80" s="895"/>
      <c r="L80" s="895"/>
      <c r="M80" s="895"/>
      <c r="N80" s="895"/>
      <c r="O80" s="1611"/>
      <c r="Q80" s="1837"/>
      <c r="R80" s="1370"/>
      <c r="S80" s="895"/>
      <c r="T80" s="895"/>
      <c r="U80" s="895"/>
      <c r="V80" s="895"/>
      <c r="W80" s="1611"/>
      <c r="Y80" s="943"/>
      <c r="Z80" s="1370"/>
      <c r="AA80" s="895"/>
      <c r="AB80" s="895"/>
      <c r="AC80" s="895"/>
      <c r="AD80" s="895"/>
      <c r="AE80" s="1611"/>
    </row>
    <row r="81" spans="1:31" ht="23.65" customHeight="1" thickBot="1" x14ac:dyDescent="0.3">
      <c r="A81" s="404"/>
      <c r="B81" s="985"/>
      <c r="C81" s="897"/>
      <c r="D81" s="897"/>
      <c r="E81" s="897"/>
      <c r="F81" s="897"/>
      <c r="G81" s="898"/>
      <c r="H81" s="2"/>
      <c r="I81" s="1226"/>
      <c r="J81" s="920"/>
      <c r="K81" s="921"/>
      <c r="L81" s="921"/>
      <c r="M81" s="921"/>
      <c r="N81" s="921"/>
      <c r="O81" s="922"/>
      <c r="Q81" s="141" t="s">
        <v>836</v>
      </c>
      <c r="R81" s="920"/>
      <c r="S81" s="921"/>
      <c r="T81" s="921"/>
      <c r="U81" s="921"/>
      <c r="V81" s="921"/>
      <c r="W81" s="922"/>
      <c r="Y81" s="1226"/>
      <c r="Z81" s="920"/>
      <c r="AA81" s="921"/>
      <c r="AB81" s="921"/>
      <c r="AC81" s="921"/>
      <c r="AD81" s="921"/>
      <c r="AE81" s="922"/>
    </row>
    <row r="82" spans="1:31" ht="16.149999999999999" customHeight="1" thickTop="1" thickBot="1" x14ac:dyDescent="0.3">
      <c r="A82" s="8"/>
      <c r="B82" s="29"/>
      <c r="C82" s="29"/>
      <c r="D82" s="29"/>
      <c r="E82" s="29"/>
      <c r="F82" s="29"/>
      <c r="G82" s="29"/>
      <c r="H82" s="2"/>
      <c r="I82" s="8"/>
      <c r="J82" s="29"/>
      <c r="K82" s="29"/>
      <c r="L82" s="29"/>
      <c r="M82" s="29"/>
      <c r="N82" s="29"/>
      <c r="O82" s="29"/>
      <c r="Q82" s="8"/>
      <c r="R82" s="29"/>
      <c r="S82" s="29"/>
      <c r="T82" s="29"/>
      <c r="U82" s="29"/>
      <c r="V82" s="29"/>
      <c r="W82" s="29"/>
      <c r="Y82" s="8"/>
      <c r="Z82" s="29"/>
      <c r="AA82" s="29"/>
      <c r="AB82" s="29"/>
      <c r="AC82" s="29"/>
      <c r="AD82" s="29"/>
      <c r="AE82" s="29"/>
    </row>
    <row r="83" spans="1:31" ht="23.65" customHeight="1" thickTop="1" x14ac:dyDescent="0.25">
      <c r="A83" s="1828" t="s">
        <v>859</v>
      </c>
      <c r="B83" s="623" t="s">
        <v>0</v>
      </c>
      <c r="C83" s="1255"/>
      <c r="D83" s="621" t="s">
        <v>108</v>
      </c>
      <c r="E83" s="621"/>
      <c r="F83" s="621" t="s">
        <v>108</v>
      </c>
      <c r="G83" s="899"/>
      <c r="I83" s="1029" t="s">
        <v>858</v>
      </c>
      <c r="J83" s="686" t="s">
        <v>41</v>
      </c>
      <c r="K83" s="687"/>
      <c r="L83" s="686" t="s">
        <v>108</v>
      </c>
      <c r="M83" s="687"/>
      <c r="N83" s="901" t="s">
        <v>108</v>
      </c>
      <c r="O83" s="877"/>
      <c r="Q83" s="1282" t="s">
        <v>857</v>
      </c>
      <c r="R83" s="1640" t="s">
        <v>0</v>
      </c>
      <c r="S83" s="1641"/>
      <c r="T83" s="623" t="s">
        <v>108</v>
      </c>
      <c r="U83" s="624"/>
      <c r="V83" s="1255" t="s">
        <v>108</v>
      </c>
      <c r="W83" s="847"/>
      <c r="Y83" s="1029" t="s">
        <v>1518</v>
      </c>
      <c r="Z83" s="686" t="s">
        <v>0</v>
      </c>
      <c r="AA83" s="687"/>
      <c r="AB83" s="686" t="s">
        <v>1</v>
      </c>
      <c r="AC83" s="687"/>
      <c r="AD83" s="901" t="s">
        <v>1</v>
      </c>
      <c r="AE83" s="877"/>
    </row>
    <row r="84" spans="1:31" ht="20.25" customHeight="1" x14ac:dyDescent="0.25">
      <c r="A84" s="1829"/>
      <c r="B84" s="529" t="s">
        <v>119</v>
      </c>
      <c r="C84" s="825"/>
      <c r="D84" s="1836">
        <f>D85-7200</f>
        <v>159300</v>
      </c>
      <c r="E84" s="1836"/>
      <c r="F84" s="1715">
        <f>D84*(1-'SZORZÓ+FELTÉTELEK'!$A$1)</f>
        <v>159300</v>
      </c>
      <c r="G84" s="1817">
        <v>20184.000000000004</v>
      </c>
      <c r="I84" s="1030"/>
      <c r="J84" s="529" t="s">
        <v>856</v>
      </c>
      <c r="K84" s="530"/>
      <c r="L84" s="1826">
        <v>178000</v>
      </c>
      <c r="M84" s="1826"/>
      <c r="N84" s="630">
        <f>L84*(1-'SZORZÓ+FELTÉTELEK'!$A$1)</f>
        <v>178000</v>
      </c>
      <c r="O84" s="844">
        <v>20184.000000000004</v>
      </c>
      <c r="Q84" s="1283"/>
      <c r="R84" s="529" t="s">
        <v>119</v>
      </c>
      <c r="S84" s="530"/>
      <c r="T84" s="1836">
        <f>T85-7200</f>
        <v>197500</v>
      </c>
      <c r="U84" s="1836"/>
      <c r="V84" s="630">
        <f>T84*(1-'SZORZÓ+FELTÉTELEK'!$A$1)</f>
        <v>197500</v>
      </c>
      <c r="W84" s="631">
        <v>20184.000000000004</v>
      </c>
      <c r="Y84" s="1030"/>
      <c r="Z84" s="529" t="s">
        <v>144</v>
      </c>
      <c r="AA84" s="530"/>
      <c r="AB84" s="727">
        <v>110000</v>
      </c>
      <c r="AC84" s="630">
        <v>20184.000000000004</v>
      </c>
      <c r="AD84" s="748">
        <f>AB84*(1-'SZORZÓ+FELTÉTELEK'!$A$1)</f>
        <v>110000</v>
      </c>
      <c r="AE84" s="878">
        <v>20184.000000000004</v>
      </c>
    </row>
    <row r="85" spans="1:31" ht="20.25" customHeight="1" x14ac:dyDescent="0.25">
      <c r="A85" s="1829"/>
      <c r="B85" s="529" t="s">
        <v>94</v>
      </c>
      <c r="C85" s="825"/>
      <c r="D85" s="1836">
        <f>D86-9300</f>
        <v>166500</v>
      </c>
      <c r="E85" s="1836"/>
      <c r="F85" s="1715">
        <f>D85*(1-'SZORZÓ+FELTÉTELEK'!$A$1)</f>
        <v>166500</v>
      </c>
      <c r="G85" s="1817">
        <v>20184.000000000004</v>
      </c>
      <c r="I85" s="1030"/>
      <c r="J85" s="529" t="s">
        <v>855</v>
      </c>
      <c r="K85" s="530"/>
      <c r="L85" s="1826">
        <v>196000</v>
      </c>
      <c r="M85" s="1826"/>
      <c r="N85" s="630">
        <f>L85*(1-'SZORZÓ+FELTÉTELEK'!$A$1)</f>
        <v>196000</v>
      </c>
      <c r="O85" s="844">
        <v>20184.000000000004</v>
      </c>
      <c r="Q85" s="1283"/>
      <c r="R85" s="529" t="s">
        <v>94</v>
      </c>
      <c r="S85" s="530"/>
      <c r="T85" s="1826">
        <f>T86-9300</f>
        <v>204700</v>
      </c>
      <c r="U85" s="1826"/>
      <c r="V85" s="630">
        <f>T85*(1-'SZORZÓ+FELTÉTELEK'!$A$1)</f>
        <v>204700</v>
      </c>
      <c r="W85" s="631">
        <v>20184.000000000004</v>
      </c>
      <c r="Y85" s="1030"/>
      <c r="Z85" s="1036"/>
      <c r="AA85" s="1037"/>
      <c r="AB85" s="1037"/>
      <c r="AC85" s="1037"/>
      <c r="AD85" s="1037"/>
      <c r="AE85" s="1842"/>
    </row>
    <row r="86" spans="1:31" ht="20.25" customHeight="1" x14ac:dyDescent="0.25">
      <c r="A86" s="1829"/>
      <c r="B86" s="529" t="s">
        <v>1113</v>
      </c>
      <c r="C86" s="825"/>
      <c r="D86" s="1836">
        <v>175800</v>
      </c>
      <c r="E86" s="1836"/>
      <c r="F86" s="1715">
        <f>D86*(1-'SZORZÓ+FELTÉTELEK'!$A$1)</f>
        <v>175800</v>
      </c>
      <c r="G86" s="1817">
        <v>20184.000000000004</v>
      </c>
      <c r="I86" s="1030"/>
      <c r="J86" s="529" t="s">
        <v>854</v>
      </c>
      <c r="K86" s="530"/>
      <c r="L86" s="1826">
        <v>203000</v>
      </c>
      <c r="M86" s="1826"/>
      <c r="N86" s="630">
        <f>L86*(1-'SZORZÓ+FELTÉTELEK'!$A$1)</f>
        <v>203000</v>
      </c>
      <c r="O86" s="844">
        <v>20184.000000000004</v>
      </c>
      <c r="Q86" s="1283"/>
      <c r="R86" s="529" t="s">
        <v>1113</v>
      </c>
      <c r="S86" s="530"/>
      <c r="T86" s="1836">
        <v>214000</v>
      </c>
      <c r="U86" s="1836"/>
      <c r="V86" s="630">
        <f>T86*(1-'SZORZÓ+FELTÉTELEK'!$A$1)</f>
        <v>214000</v>
      </c>
      <c r="W86" s="631">
        <v>20184.000000000004</v>
      </c>
      <c r="Y86" s="1030"/>
      <c r="Z86" s="1039"/>
      <c r="AA86" s="1040"/>
      <c r="AB86" s="1040"/>
      <c r="AC86" s="1040"/>
      <c r="AD86" s="1040"/>
      <c r="AE86" s="1843"/>
    </row>
    <row r="87" spans="1:31" ht="20.25" customHeight="1" x14ac:dyDescent="0.25">
      <c r="A87" s="1829"/>
      <c r="B87" s="529" t="s">
        <v>1431</v>
      </c>
      <c r="C87" s="825"/>
      <c r="D87" s="1836">
        <f>D85+13500</f>
        <v>180000</v>
      </c>
      <c r="E87" s="1836"/>
      <c r="F87" s="1715">
        <f>D87*(1-'SZORZÓ+FELTÉTELEK'!$A$1)</f>
        <v>180000</v>
      </c>
      <c r="G87" s="1817">
        <v>20184.000000000004</v>
      </c>
      <c r="I87" s="1030"/>
      <c r="J87" s="799"/>
      <c r="K87" s="781"/>
      <c r="L87" s="781"/>
      <c r="M87" s="781"/>
      <c r="N87" s="781"/>
      <c r="O87" s="1331"/>
      <c r="Q87" s="1283"/>
      <c r="R87" s="529" t="s">
        <v>1433</v>
      </c>
      <c r="S87" s="530"/>
      <c r="T87" s="1836">
        <f>T85+13500</f>
        <v>218200</v>
      </c>
      <c r="U87" s="1836"/>
      <c r="V87" s="630">
        <f>T87*(1-'SZORZÓ+FELTÉTELEK'!$A$1)</f>
        <v>218200</v>
      </c>
      <c r="W87" s="631">
        <v>20184.000000000004</v>
      </c>
      <c r="Y87" s="1030"/>
      <c r="Z87" s="1042"/>
      <c r="AA87" s="1043"/>
      <c r="AB87" s="1043"/>
      <c r="AC87" s="1043"/>
      <c r="AD87" s="1043"/>
      <c r="AE87" s="1844"/>
    </row>
    <row r="88" spans="1:31" ht="20.25" customHeight="1" x14ac:dyDescent="0.25">
      <c r="A88" s="1829"/>
      <c r="B88" s="88" t="s">
        <v>2</v>
      </c>
      <c r="C88" s="89" t="s">
        <v>272</v>
      </c>
      <c r="D88" s="1807"/>
      <c r="E88" s="1807"/>
      <c r="F88" s="88" t="s">
        <v>3</v>
      </c>
      <c r="G88" s="112" t="s">
        <v>100</v>
      </c>
      <c r="I88" s="1030"/>
      <c r="J88" s="801"/>
      <c r="K88" s="802"/>
      <c r="L88" s="802"/>
      <c r="M88" s="802"/>
      <c r="N88" s="802"/>
      <c r="O88" s="1745"/>
      <c r="Q88" s="1283"/>
      <c r="R88" s="799"/>
      <c r="S88" s="781"/>
      <c r="T88" s="781"/>
      <c r="U88" s="781"/>
      <c r="V88" s="781"/>
      <c r="W88" s="1381"/>
      <c r="Y88" s="1030"/>
      <c r="Z88" s="88" t="s">
        <v>2</v>
      </c>
      <c r="AA88" s="89" t="s">
        <v>75</v>
      </c>
      <c r="AB88" s="654"/>
      <c r="AC88" s="655"/>
      <c r="AD88" s="88" t="s">
        <v>3</v>
      </c>
      <c r="AE88" s="119" t="s">
        <v>4</v>
      </c>
    </row>
    <row r="89" spans="1:31" ht="20.25" customHeight="1" x14ac:dyDescent="0.25">
      <c r="A89" s="1829"/>
      <c r="B89" s="88" t="s">
        <v>5</v>
      </c>
      <c r="C89" s="89" t="s">
        <v>64</v>
      </c>
      <c r="D89" s="1807"/>
      <c r="E89" s="1807"/>
      <c r="F89" s="88" t="s">
        <v>6</v>
      </c>
      <c r="G89" s="112" t="s">
        <v>14</v>
      </c>
      <c r="I89" s="1030"/>
      <c r="J89" s="735"/>
      <c r="K89" s="736"/>
      <c r="L89" s="736"/>
      <c r="M89" s="736"/>
      <c r="N89" s="736"/>
      <c r="O89" s="1332"/>
      <c r="Q89" s="1283"/>
      <c r="R89" s="735"/>
      <c r="S89" s="736"/>
      <c r="T89" s="736"/>
      <c r="U89" s="736"/>
      <c r="V89" s="736"/>
      <c r="W89" s="1383"/>
      <c r="Y89" s="1030"/>
      <c r="Z89" s="88" t="s">
        <v>5</v>
      </c>
      <c r="AA89" s="89" t="s">
        <v>55</v>
      </c>
      <c r="AB89" s="656"/>
      <c r="AC89" s="657"/>
      <c r="AD89" s="88" t="s">
        <v>6</v>
      </c>
      <c r="AE89" s="118" t="s">
        <v>14</v>
      </c>
    </row>
    <row r="90" spans="1:31" ht="12.75" customHeight="1" x14ac:dyDescent="0.25">
      <c r="A90" s="1829"/>
      <c r="B90" s="88" t="s">
        <v>7</v>
      </c>
      <c r="C90" s="89" t="s">
        <v>421</v>
      </c>
      <c r="D90" s="1807"/>
      <c r="E90" s="1807"/>
      <c r="F90" s="90" t="s">
        <v>8</v>
      </c>
      <c r="G90" s="111" t="s">
        <v>853</v>
      </c>
      <c r="I90" s="1030"/>
      <c r="J90" s="88" t="s">
        <v>2</v>
      </c>
      <c r="K90" s="89" t="s">
        <v>272</v>
      </c>
      <c r="L90" s="654"/>
      <c r="M90" s="655"/>
      <c r="N90" s="88" t="s">
        <v>3</v>
      </c>
      <c r="O90" s="119" t="s">
        <v>100</v>
      </c>
      <c r="Q90" s="1283"/>
      <c r="R90" s="88" t="s">
        <v>2</v>
      </c>
      <c r="S90" s="89" t="s">
        <v>272</v>
      </c>
      <c r="T90" s="654"/>
      <c r="U90" s="655"/>
      <c r="V90" s="88" t="s">
        <v>3</v>
      </c>
      <c r="W90" s="112" t="s">
        <v>100</v>
      </c>
      <c r="Y90" s="1030"/>
      <c r="Z90" s="88" t="s">
        <v>7</v>
      </c>
      <c r="AA90" s="89" t="s">
        <v>273</v>
      </c>
      <c r="AB90" s="656"/>
      <c r="AC90" s="657"/>
      <c r="AD90" s="90" t="s">
        <v>8</v>
      </c>
      <c r="AE90" s="117" t="s">
        <v>14</v>
      </c>
    </row>
    <row r="91" spans="1:31" ht="12.75" customHeight="1" x14ac:dyDescent="0.25">
      <c r="A91" s="1829"/>
      <c r="B91" s="88" t="s">
        <v>9</v>
      </c>
      <c r="C91" s="89" t="s">
        <v>242</v>
      </c>
      <c r="D91" s="1807"/>
      <c r="E91" s="1807"/>
      <c r="F91" s="122" t="s">
        <v>10</v>
      </c>
      <c r="G91" s="116" t="s">
        <v>333</v>
      </c>
      <c r="I91" s="1030"/>
      <c r="J91" s="88" t="s">
        <v>5</v>
      </c>
      <c r="K91" s="89" t="s">
        <v>64</v>
      </c>
      <c r="L91" s="656"/>
      <c r="M91" s="657"/>
      <c r="N91" s="88" t="s">
        <v>6</v>
      </c>
      <c r="O91" s="118" t="s">
        <v>14</v>
      </c>
      <c r="Q91" s="1283"/>
      <c r="R91" s="88" t="s">
        <v>5</v>
      </c>
      <c r="S91" s="89" t="s">
        <v>64</v>
      </c>
      <c r="T91" s="656"/>
      <c r="U91" s="657"/>
      <c r="V91" s="88" t="s">
        <v>6</v>
      </c>
      <c r="W91" s="112" t="s">
        <v>14</v>
      </c>
      <c r="Y91" s="1030"/>
      <c r="Z91" s="88" t="s">
        <v>9</v>
      </c>
      <c r="AA91" s="89" t="s">
        <v>91</v>
      </c>
      <c r="AB91" s="656"/>
      <c r="AC91" s="657"/>
      <c r="AD91" s="90" t="s">
        <v>10</v>
      </c>
      <c r="AE91" s="117" t="s">
        <v>20</v>
      </c>
    </row>
    <row r="92" spans="1:31" ht="12.75" customHeight="1" x14ac:dyDescent="0.25">
      <c r="A92" s="1829"/>
      <c r="B92" s="88" t="s">
        <v>11</v>
      </c>
      <c r="C92" s="89" t="s">
        <v>36</v>
      </c>
      <c r="D92" s="1807"/>
      <c r="E92" s="1807"/>
      <c r="F92" s="121" t="s">
        <v>759</v>
      </c>
      <c r="G92" s="130" t="s">
        <v>792</v>
      </c>
      <c r="I92" s="1030"/>
      <c r="J92" s="88" t="s">
        <v>7</v>
      </c>
      <c r="K92" s="89" t="s">
        <v>852</v>
      </c>
      <c r="L92" s="656"/>
      <c r="M92" s="657"/>
      <c r="N92" s="90" t="s">
        <v>8</v>
      </c>
      <c r="O92" s="118" t="s">
        <v>14</v>
      </c>
      <c r="Q92" s="1283"/>
      <c r="R92" s="88" t="s">
        <v>7</v>
      </c>
      <c r="S92" s="89" t="s">
        <v>852</v>
      </c>
      <c r="T92" s="656"/>
      <c r="U92" s="657"/>
      <c r="V92" s="90" t="s">
        <v>8</v>
      </c>
      <c r="W92" s="111" t="s">
        <v>851</v>
      </c>
      <c r="Y92" s="1030"/>
      <c r="Z92" s="88" t="s">
        <v>11</v>
      </c>
      <c r="AA92" s="89" t="s">
        <v>73</v>
      </c>
      <c r="AB92" s="656"/>
      <c r="AC92" s="657"/>
      <c r="AD92" s="1079"/>
      <c r="AE92" s="1081"/>
    </row>
    <row r="93" spans="1:31" ht="12.75" customHeight="1" x14ac:dyDescent="0.25">
      <c r="A93" s="1829"/>
      <c r="B93" s="1845" t="s">
        <v>1186</v>
      </c>
      <c r="C93" s="1355"/>
      <c r="D93" s="1355"/>
      <c r="E93" s="1355"/>
      <c r="F93" s="1355"/>
      <c r="G93" s="1846"/>
      <c r="I93" s="1030"/>
      <c r="J93" s="88" t="s">
        <v>9</v>
      </c>
      <c r="K93" s="89" t="s">
        <v>242</v>
      </c>
      <c r="L93" s="656"/>
      <c r="M93" s="657"/>
      <c r="N93" s="109" t="s">
        <v>10</v>
      </c>
      <c r="O93" s="352" t="s">
        <v>333</v>
      </c>
      <c r="Q93" s="1283"/>
      <c r="R93" s="88" t="s">
        <v>9</v>
      </c>
      <c r="S93" s="89" t="s">
        <v>242</v>
      </c>
      <c r="T93" s="656"/>
      <c r="U93" s="657"/>
      <c r="V93" s="109" t="s">
        <v>10</v>
      </c>
      <c r="W93" s="108" t="s">
        <v>333</v>
      </c>
      <c r="Y93" s="1030"/>
      <c r="Z93" s="92" t="s">
        <v>275</v>
      </c>
      <c r="AA93" s="89" t="s">
        <v>1840</v>
      </c>
      <c r="AB93" s="658"/>
      <c r="AC93" s="659"/>
      <c r="AD93" s="1080"/>
      <c r="AE93" s="1082"/>
    </row>
    <row r="94" spans="1:31" ht="12.75" customHeight="1" x14ac:dyDescent="0.25">
      <c r="A94" s="1829"/>
      <c r="B94" s="1847"/>
      <c r="C94" s="1059"/>
      <c r="D94" s="1059"/>
      <c r="E94" s="1059"/>
      <c r="F94" s="1059"/>
      <c r="G94" s="1848"/>
      <c r="I94" s="1030"/>
      <c r="J94" s="88" t="s">
        <v>11</v>
      </c>
      <c r="K94" s="89" t="s">
        <v>36</v>
      </c>
      <c r="L94" s="658"/>
      <c r="M94" s="659"/>
      <c r="N94" s="69" t="s">
        <v>759</v>
      </c>
      <c r="O94" s="401">
        <v>1</v>
      </c>
      <c r="Q94" s="1283"/>
      <c r="R94" s="88" t="s">
        <v>11</v>
      </c>
      <c r="S94" s="89" t="s">
        <v>36</v>
      </c>
      <c r="T94" s="658"/>
      <c r="U94" s="659"/>
      <c r="V94" s="69" t="s">
        <v>759</v>
      </c>
      <c r="W94" s="107">
        <v>1</v>
      </c>
      <c r="Y94" s="1030"/>
      <c r="Z94" s="730" t="s">
        <v>1519</v>
      </c>
      <c r="AA94" s="681"/>
      <c r="AB94" s="681"/>
      <c r="AC94" s="681"/>
      <c r="AD94" s="681"/>
      <c r="AE94" s="894"/>
    </row>
    <row r="95" spans="1:31" ht="12.75" customHeight="1" x14ac:dyDescent="0.25">
      <c r="A95" s="1829"/>
      <c r="B95" s="1847"/>
      <c r="C95" s="1059"/>
      <c r="D95" s="1059"/>
      <c r="E95" s="1059"/>
      <c r="F95" s="1059"/>
      <c r="G95" s="1848"/>
      <c r="I95" s="1030"/>
      <c r="J95" s="730" t="s">
        <v>850</v>
      </c>
      <c r="K95" s="681"/>
      <c r="L95" s="681"/>
      <c r="M95" s="681"/>
      <c r="N95" s="681"/>
      <c r="O95" s="894"/>
      <c r="Q95" s="1283"/>
      <c r="R95" s="730" t="s">
        <v>1187</v>
      </c>
      <c r="S95" s="681"/>
      <c r="T95" s="681"/>
      <c r="U95" s="681"/>
      <c r="V95" s="681"/>
      <c r="W95" s="919"/>
      <c r="Y95" s="1030"/>
      <c r="Z95" s="1370"/>
      <c r="AA95" s="895"/>
      <c r="AB95" s="895"/>
      <c r="AC95" s="895"/>
      <c r="AD95" s="895"/>
      <c r="AE95" s="896"/>
    </row>
    <row r="96" spans="1:31" ht="120" customHeight="1" x14ac:dyDescent="0.25">
      <c r="A96" s="1829"/>
      <c r="B96" s="1847"/>
      <c r="C96" s="1059"/>
      <c r="D96" s="1059"/>
      <c r="E96" s="1059"/>
      <c r="F96" s="1059"/>
      <c r="G96" s="1848"/>
      <c r="I96" s="1030"/>
      <c r="J96" s="1370"/>
      <c r="K96" s="895"/>
      <c r="L96" s="895"/>
      <c r="M96" s="895"/>
      <c r="N96" s="895"/>
      <c r="O96" s="896"/>
      <c r="Q96" s="1837"/>
      <c r="R96" s="1370"/>
      <c r="S96" s="895"/>
      <c r="T96" s="895"/>
      <c r="U96" s="895"/>
      <c r="V96" s="895"/>
      <c r="W96" s="1611"/>
      <c r="Y96" s="1030"/>
      <c r="Z96" s="1370"/>
      <c r="AA96" s="895"/>
      <c r="AB96" s="895"/>
      <c r="AC96" s="895"/>
      <c r="AD96" s="895"/>
      <c r="AE96" s="896"/>
    </row>
    <row r="97" spans="1:31" ht="23.65" customHeight="1" thickBot="1" x14ac:dyDescent="0.3">
      <c r="A97" s="1830"/>
      <c r="B97" s="1849"/>
      <c r="C97" s="1850"/>
      <c r="D97" s="1850"/>
      <c r="E97" s="1850"/>
      <c r="F97" s="1850"/>
      <c r="G97" s="1851"/>
      <c r="I97" s="1031"/>
      <c r="J97" s="985"/>
      <c r="K97" s="897"/>
      <c r="L97" s="897"/>
      <c r="M97" s="897"/>
      <c r="N97" s="897"/>
      <c r="O97" s="898"/>
      <c r="Q97" s="375" t="s">
        <v>836</v>
      </c>
      <c r="R97" s="920"/>
      <c r="S97" s="921"/>
      <c r="T97" s="921"/>
      <c r="U97" s="921"/>
      <c r="V97" s="921"/>
      <c r="W97" s="922"/>
      <c r="Y97" s="1031"/>
      <c r="Z97" s="985"/>
      <c r="AA97" s="897"/>
      <c r="AB97" s="897"/>
      <c r="AC97" s="897"/>
      <c r="AD97" s="897"/>
      <c r="AE97" s="898"/>
    </row>
    <row r="98" spans="1:31" ht="20.25" thickTop="1" thickBot="1" x14ac:dyDescent="0.3">
      <c r="A98" s="8"/>
      <c r="B98" s="29"/>
      <c r="C98" s="29"/>
      <c r="D98" s="29"/>
      <c r="E98" s="29"/>
      <c r="F98" s="29"/>
      <c r="G98" s="29"/>
      <c r="H98" s="2"/>
      <c r="I98" s="8"/>
      <c r="J98" s="29"/>
      <c r="K98" s="29"/>
      <c r="L98" s="29"/>
      <c r="M98" s="29"/>
      <c r="N98" s="29"/>
      <c r="O98" s="29"/>
    </row>
    <row r="99" spans="1:31" ht="23.65" customHeight="1" thickTop="1" x14ac:dyDescent="0.25">
      <c r="A99" s="942" t="s">
        <v>1479</v>
      </c>
      <c r="B99" s="621" t="s">
        <v>0</v>
      </c>
      <c r="C99" s="622"/>
      <c r="D99" s="623" t="s">
        <v>42</v>
      </c>
      <c r="E99" s="624"/>
      <c r="F99" s="624" t="s">
        <v>1</v>
      </c>
      <c r="G99" s="625"/>
      <c r="H99"/>
      <c r="I99" s="942" t="s">
        <v>1699</v>
      </c>
      <c r="J99" s="983" t="s">
        <v>41</v>
      </c>
      <c r="K99" s="1399"/>
      <c r="L99" s="1811" t="s">
        <v>108</v>
      </c>
      <c r="M99" s="1812"/>
      <c r="N99" s="1255" t="s">
        <v>108</v>
      </c>
      <c r="O99" s="847"/>
      <c r="Q99" s="942" t="s">
        <v>868</v>
      </c>
      <c r="R99" s="623" t="s">
        <v>41</v>
      </c>
      <c r="S99" s="1255"/>
      <c r="T99" s="621" t="s">
        <v>108</v>
      </c>
      <c r="U99" s="621"/>
      <c r="V99" s="621" t="s">
        <v>108</v>
      </c>
      <c r="W99" s="899"/>
      <c r="Y99" s="942" t="s">
        <v>867</v>
      </c>
      <c r="Z99" s="621" t="s">
        <v>41</v>
      </c>
      <c r="AA99" s="622"/>
      <c r="AB99" s="621" t="s">
        <v>108</v>
      </c>
      <c r="AC99" s="824"/>
      <c r="AD99" s="621" t="s">
        <v>108</v>
      </c>
      <c r="AE99" s="625"/>
    </row>
    <row r="100" spans="1:31" ht="20.25" customHeight="1" x14ac:dyDescent="0.25">
      <c r="A100" s="943"/>
      <c r="B100" s="626" t="s">
        <v>1014</v>
      </c>
      <c r="C100" s="627"/>
      <c r="D100" s="727">
        <v>39000</v>
      </c>
      <c r="E100" s="630"/>
      <c r="F100" s="727">
        <f>D100*(1-'SZORZÓ+FELTÉTELEK'!$A$1)</f>
        <v>39000</v>
      </c>
      <c r="G100" s="629"/>
      <c r="H100"/>
      <c r="I100" s="943"/>
      <c r="J100" s="719" t="s">
        <v>412</v>
      </c>
      <c r="K100" s="719"/>
      <c r="L100" s="646">
        <v>122000</v>
      </c>
      <c r="M100" s="646"/>
      <c r="N100" s="1715">
        <f>L100*(1-'SZORZÓ+FELTÉTELEK'!$A$1)</f>
        <v>122000</v>
      </c>
      <c r="O100" s="1817">
        <v>20184.000000000004</v>
      </c>
      <c r="Q100" s="943"/>
      <c r="R100" s="529" t="s">
        <v>293</v>
      </c>
      <c r="S100" s="825"/>
      <c r="T100" s="770">
        <v>41000</v>
      </c>
      <c r="U100" s="771"/>
      <c r="V100" s="1715">
        <f>T100*(1-'SZORZÓ+FELTÉTELEK'!$A$1)</f>
        <v>41000</v>
      </c>
      <c r="W100" s="1817">
        <v>20184.000000000004</v>
      </c>
      <c r="Y100" s="943"/>
      <c r="Z100" s="719" t="s">
        <v>293</v>
      </c>
      <c r="AA100" s="719"/>
      <c r="AB100" s="770">
        <v>46000</v>
      </c>
      <c r="AC100" s="771"/>
      <c r="AD100" s="1715">
        <f>AB100*(1-'SZORZÓ+FELTÉTELEK'!$A$1)</f>
        <v>46000</v>
      </c>
      <c r="AE100" s="1817">
        <v>20184.000000000004</v>
      </c>
    </row>
    <row r="101" spans="1:31" ht="20.25" customHeight="1" x14ac:dyDescent="0.25">
      <c r="A101" s="943"/>
      <c r="B101" s="708" t="s">
        <v>68</v>
      </c>
      <c r="C101" s="709"/>
      <c r="D101" s="709"/>
      <c r="E101" s="709"/>
      <c r="F101" s="709"/>
      <c r="G101" s="1065"/>
      <c r="H101"/>
      <c r="I101" s="943"/>
      <c r="J101" s="799"/>
      <c r="K101" s="781"/>
      <c r="L101" s="781"/>
      <c r="M101" s="781"/>
      <c r="N101" s="781"/>
      <c r="O101" s="1381"/>
      <c r="Q101" s="943"/>
      <c r="R101" s="708" t="s">
        <v>1015</v>
      </c>
      <c r="S101" s="709"/>
      <c r="T101" s="709"/>
      <c r="U101" s="709"/>
      <c r="V101" s="709"/>
      <c r="W101" s="1065"/>
      <c r="Y101" s="943"/>
      <c r="Z101" s="708" t="s">
        <v>1015</v>
      </c>
      <c r="AA101" s="709"/>
      <c r="AB101" s="709"/>
      <c r="AC101" s="709"/>
      <c r="AD101" s="709"/>
      <c r="AE101" s="1065"/>
    </row>
    <row r="102" spans="1:31" ht="20.25" customHeight="1" x14ac:dyDescent="0.25">
      <c r="A102" s="943"/>
      <c r="B102" s="711"/>
      <c r="C102" s="712"/>
      <c r="D102" s="712"/>
      <c r="E102" s="712"/>
      <c r="F102" s="712"/>
      <c r="G102" s="1066"/>
      <c r="H102"/>
      <c r="I102" s="943"/>
      <c r="J102" s="801"/>
      <c r="K102" s="802"/>
      <c r="L102" s="802"/>
      <c r="M102" s="802"/>
      <c r="N102" s="802"/>
      <c r="O102" s="1382"/>
      <c r="Q102" s="943"/>
      <c r="R102" s="711"/>
      <c r="S102" s="712"/>
      <c r="T102" s="712"/>
      <c r="U102" s="712"/>
      <c r="V102" s="712"/>
      <c r="W102" s="1066"/>
      <c r="Y102" s="943"/>
      <c r="Z102" s="711"/>
      <c r="AA102" s="712"/>
      <c r="AB102" s="712"/>
      <c r="AC102" s="712"/>
      <c r="AD102" s="712"/>
      <c r="AE102" s="1066"/>
    </row>
    <row r="103" spans="1:31" ht="20.25" customHeight="1" x14ac:dyDescent="0.25">
      <c r="A103" s="943"/>
      <c r="B103" s="711"/>
      <c r="C103" s="712"/>
      <c r="D103" s="712"/>
      <c r="E103" s="712"/>
      <c r="F103" s="712"/>
      <c r="G103" s="1066"/>
      <c r="H103"/>
      <c r="I103" s="943"/>
      <c r="J103" s="801"/>
      <c r="K103" s="802"/>
      <c r="L103" s="802"/>
      <c r="M103" s="802"/>
      <c r="N103" s="802"/>
      <c r="O103" s="1382"/>
      <c r="Q103" s="943"/>
      <c r="R103" s="711"/>
      <c r="S103" s="712"/>
      <c r="T103" s="712"/>
      <c r="U103" s="712"/>
      <c r="V103" s="712"/>
      <c r="W103" s="1066"/>
      <c r="Y103" s="943"/>
      <c r="Z103" s="711"/>
      <c r="AA103" s="712"/>
      <c r="AB103" s="712"/>
      <c r="AC103" s="712"/>
      <c r="AD103" s="712"/>
      <c r="AE103" s="1066"/>
    </row>
    <row r="104" spans="1:31" ht="12.75" customHeight="1" x14ac:dyDescent="0.25">
      <c r="A104" s="943"/>
      <c r="B104" s="711"/>
      <c r="C104" s="712"/>
      <c r="D104" s="712"/>
      <c r="E104" s="712"/>
      <c r="F104" s="712"/>
      <c r="G104" s="1066"/>
      <c r="H104"/>
      <c r="I104" s="943"/>
      <c r="J104" s="801"/>
      <c r="K104" s="802"/>
      <c r="L104" s="802"/>
      <c r="M104" s="802"/>
      <c r="N104" s="802"/>
      <c r="O104" s="1382"/>
      <c r="Q104" s="943"/>
      <c r="R104" s="711"/>
      <c r="S104" s="712"/>
      <c r="T104" s="712"/>
      <c r="U104" s="712"/>
      <c r="V104" s="712"/>
      <c r="W104" s="1066"/>
      <c r="Y104" s="943"/>
      <c r="Z104" s="711"/>
      <c r="AA104" s="712"/>
      <c r="AB104" s="712"/>
      <c r="AC104" s="712"/>
      <c r="AD104" s="712"/>
      <c r="AE104" s="1066"/>
    </row>
    <row r="105" spans="1:31" ht="12.75" customHeight="1" x14ac:dyDescent="0.25">
      <c r="A105" s="943"/>
      <c r="B105" s="714"/>
      <c r="C105" s="715"/>
      <c r="D105" s="715"/>
      <c r="E105" s="715"/>
      <c r="F105" s="715"/>
      <c r="G105" s="1067"/>
      <c r="H105"/>
      <c r="I105" s="943"/>
      <c r="J105" s="735"/>
      <c r="K105" s="736"/>
      <c r="L105" s="736"/>
      <c r="M105" s="736"/>
      <c r="N105" s="736"/>
      <c r="O105" s="1383"/>
      <c r="Q105" s="943"/>
      <c r="R105" s="714"/>
      <c r="S105" s="715"/>
      <c r="T105" s="715"/>
      <c r="U105" s="715"/>
      <c r="V105" s="715"/>
      <c r="W105" s="1067"/>
      <c r="Y105" s="943"/>
      <c r="Z105" s="714"/>
      <c r="AA105" s="715"/>
      <c r="AB105" s="715"/>
      <c r="AC105" s="715"/>
      <c r="AD105" s="715"/>
      <c r="AE105" s="1067"/>
    </row>
    <row r="106" spans="1:31" ht="12.75" customHeight="1" x14ac:dyDescent="0.25">
      <c r="A106" s="943"/>
      <c r="B106" s="26" t="s">
        <v>2</v>
      </c>
      <c r="C106" s="98" t="s">
        <v>1476</v>
      </c>
      <c r="D106" s="654"/>
      <c r="E106" s="655"/>
      <c r="F106" s="26" t="s">
        <v>3</v>
      </c>
      <c r="G106" s="139" t="s">
        <v>1477</v>
      </c>
      <c r="H106"/>
      <c r="I106" s="943"/>
      <c r="J106" s="88" t="s">
        <v>2</v>
      </c>
      <c r="K106" s="91" t="s">
        <v>280</v>
      </c>
      <c r="L106" s="1807"/>
      <c r="M106" s="1807"/>
      <c r="N106" s="88" t="s">
        <v>3</v>
      </c>
      <c r="O106" s="144" t="s">
        <v>100</v>
      </c>
      <c r="Q106" s="943"/>
      <c r="R106" s="88" t="s">
        <v>2</v>
      </c>
      <c r="S106" s="89" t="s">
        <v>317</v>
      </c>
      <c r="T106" s="1807"/>
      <c r="U106" s="1807"/>
      <c r="V106" s="88" t="s">
        <v>3</v>
      </c>
      <c r="W106" s="112" t="s">
        <v>4</v>
      </c>
      <c r="Y106" s="943"/>
      <c r="Z106" s="88" t="s">
        <v>2</v>
      </c>
      <c r="AA106" s="89" t="s">
        <v>317</v>
      </c>
      <c r="AB106" s="654"/>
      <c r="AC106" s="655"/>
      <c r="AD106" s="88" t="s">
        <v>3</v>
      </c>
      <c r="AE106" s="112" t="s">
        <v>4</v>
      </c>
    </row>
    <row r="107" spans="1:31" ht="12.75" customHeight="1" x14ac:dyDescent="0.25">
      <c r="A107" s="943"/>
      <c r="B107" s="287" t="s">
        <v>5</v>
      </c>
      <c r="C107" s="98" t="s">
        <v>91</v>
      </c>
      <c r="D107" s="656"/>
      <c r="E107" s="657"/>
      <c r="F107" s="26" t="s">
        <v>6</v>
      </c>
      <c r="G107" s="115" t="s">
        <v>1398</v>
      </c>
      <c r="H107"/>
      <c r="I107" s="943"/>
      <c r="J107" s="88" t="s">
        <v>5</v>
      </c>
      <c r="K107" s="91" t="s">
        <v>64</v>
      </c>
      <c r="L107" s="1807"/>
      <c r="M107" s="1807"/>
      <c r="N107" s="26" t="s">
        <v>6</v>
      </c>
      <c r="O107" s="272" t="s">
        <v>1026</v>
      </c>
      <c r="Q107" s="943"/>
      <c r="R107" s="88" t="s">
        <v>5</v>
      </c>
      <c r="S107" s="89" t="s">
        <v>55</v>
      </c>
      <c r="T107" s="1807"/>
      <c r="U107" s="1807"/>
      <c r="V107" s="88" t="s">
        <v>6</v>
      </c>
      <c r="W107" s="112" t="s">
        <v>14</v>
      </c>
      <c r="Y107" s="943"/>
      <c r="Z107" s="88" t="s">
        <v>5</v>
      </c>
      <c r="AA107" s="89" t="s">
        <v>55</v>
      </c>
      <c r="AB107" s="656"/>
      <c r="AC107" s="657"/>
      <c r="AD107" s="88" t="s">
        <v>6</v>
      </c>
      <c r="AE107" s="111" t="s">
        <v>14</v>
      </c>
    </row>
    <row r="108" spans="1:31" ht="12.75" customHeight="1" x14ac:dyDescent="0.25">
      <c r="A108" s="943"/>
      <c r="B108" s="26" t="s">
        <v>7</v>
      </c>
      <c r="C108" s="98" t="s">
        <v>16</v>
      </c>
      <c r="D108" s="656"/>
      <c r="E108" s="657"/>
      <c r="F108" s="26" t="s">
        <v>8</v>
      </c>
      <c r="G108" s="115" t="s">
        <v>14</v>
      </c>
      <c r="H108"/>
      <c r="I108" s="943"/>
      <c r="J108" s="88" t="s">
        <v>7</v>
      </c>
      <c r="K108" s="91" t="s">
        <v>72</v>
      </c>
      <c r="L108" s="1807"/>
      <c r="M108" s="1807"/>
      <c r="N108" s="26" t="s">
        <v>10</v>
      </c>
      <c r="O108" s="273" t="s">
        <v>20</v>
      </c>
      <c r="Q108" s="943"/>
      <c r="R108" s="88" t="s">
        <v>7</v>
      </c>
      <c r="S108" s="89" t="s">
        <v>289</v>
      </c>
      <c r="T108" s="1807"/>
      <c r="U108" s="1807"/>
      <c r="V108" s="90" t="s">
        <v>8</v>
      </c>
      <c r="W108" s="111" t="s">
        <v>14</v>
      </c>
      <c r="Y108" s="943"/>
      <c r="Z108" s="88" t="s">
        <v>7</v>
      </c>
      <c r="AA108" s="89" t="s">
        <v>172</v>
      </c>
      <c r="AB108" s="656"/>
      <c r="AC108" s="657"/>
      <c r="AD108" s="90" t="s">
        <v>8</v>
      </c>
      <c r="AE108" s="110" t="s">
        <v>14</v>
      </c>
    </row>
    <row r="109" spans="1:31" ht="12.75" customHeight="1" x14ac:dyDescent="0.25">
      <c r="A109" s="943"/>
      <c r="B109" s="26" t="s">
        <v>9</v>
      </c>
      <c r="C109" s="98" t="s">
        <v>242</v>
      </c>
      <c r="D109" s="656"/>
      <c r="E109" s="657"/>
      <c r="F109" s="26" t="s">
        <v>10</v>
      </c>
      <c r="G109" s="115" t="s">
        <v>20</v>
      </c>
      <c r="H109"/>
      <c r="I109" s="943"/>
      <c r="J109" s="88" t="s">
        <v>9</v>
      </c>
      <c r="K109" s="91" t="s">
        <v>36</v>
      </c>
      <c r="L109" s="1808"/>
      <c r="M109" s="1808"/>
      <c r="N109" s="122" t="s">
        <v>10</v>
      </c>
      <c r="O109" s="116" t="s">
        <v>20</v>
      </c>
      <c r="Q109" s="943"/>
      <c r="R109" s="88" t="s">
        <v>9</v>
      </c>
      <c r="S109" s="89" t="s">
        <v>289</v>
      </c>
      <c r="T109" s="1807"/>
      <c r="U109" s="1807"/>
      <c r="V109" s="122" t="s">
        <v>10</v>
      </c>
      <c r="W109" s="116" t="s">
        <v>333</v>
      </c>
      <c r="Y109" s="943"/>
      <c r="Z109" s="88" t="s">
        <v>9</v>
      </c>
      <c r="AA109" s="89" t="s">
        <v>289</v>
      </c>
      <c r="AB109" s="656"/>
      <c r="AC109" s="657"/>
      <c r="AD109" s="122" t="s">
        <v>10</v>
      </c>
      <c r="AE109" s="116" t="s">
        <v>333</v>
      </c>
    </row>
    <row r="110" spans="1:31" ht="12.75" customHeight="1" x14ac:dyDescent="0.25">
      <c r="A110" s="943"/>
      <c r="B110" s="26" t="s">
        <v>11</v>
      </c>
      <c r="C110" s="98" t="s">
        <v>73</v>
      </c>
      <c r="D110" s="658"/>
      <c r="E110" s="659"/>
      <c r="F110" s="26"/>
      <c r="G110" s="115"/>
      <c r="H110"/>
      <c r="I110" s="943"/>
      <c r="J110" s="32" t="s">
        <v>11</v>
      </c>
      <c r="K110" s="33">
        <v>45</v>
      </c>
      <c r="L110" s="193"/>
      <c r="M110" s="193"/>
      <c r="N110" s="69" t="s">
        <v>759</v>
      </c>
      <c r="O110" s="123" t="s">
        <v>16</v>
      </c>
      <c r="Q110" s="943"/>
      <c r="R110" s="88" t="s">
        <v>11</v>
      </c>
      <c r="S110" s="89" t="s">
        <v>92</v>
      </c>
      <c r="T110" s="1807"/>
      <c r="U110" s="1807"/>
      <c r="V110" s="121" t="s">
        <v>759</v>
      </c>
      <c r="W110" s="130" t="s">
        <v>999</v>
      </c>
      <c r="Y110" s="943"/>
      <c r="Z110" s="88" t="s">
        <v>11</v>
      </c>
      <c r="AA110" s="89" t="s">
        <v>92</v>
      </c>
      <c r="AB110" s="656"/>
      <c r="AC110" s="657"/>
      <c r="AD110" s="69" t="s">
        <v>759</v>
      </c>
      <c r="AE110" s="123" t="s">
        <v>999</v>
      </c>
    </row>
    <row r="111" spans="1:31" ht="12.75" customHeight="1" x14ac:dyDescent="0.25">
      <c r="A111" s="943"/>
      <c r="B111" s="730" t="s">
        <v>1478</v>
      </c>
      <c r="C111" s="681"/>
      <c r="D111" s="681"/>
      <c r="E111" s="681"/>
      <c r="F111" s="681"/>
      <c r="G111" s="919"/>
      <c r="H111"/>
      <c r="I111" s="943"/>
      <c r="J111" s="92" t="s">
        <v>275</v>
      </c>
      <c r="K111" s="91">
        <v>66</v>
      </c>
      <c r="L111" s="274"/>
      <c r="M111" s="274"/>
      <c r="N111" s="1809"/>
      <c r="O111" s="1810"/>
      <c r="Q111" s="943"/>
      <c r="R111" s="1819" t="s">
        <v>866</v>
      </c>
      <c r="S111" s="1820"/>
      <c r="T111" s="1820"/>
      <c r="U111" s="1820"/>
      <c r="V111" s="1820"/>
      <c r="W111" s="1821"/>
      <c r="Y111" s="943"/>
      <c r="Z111" s="88" t="s">
        <v>275</v>
      </c>
      <c r="AA111" s="89" t="s">
        <v>49</v>
      </c>
      <c r="AB111" s="658"/>
      <c r="AC111" s="659"/>
      <c r="AD111" s="1809"/>
      <c r="AE111" s="1810"/>
    </row>
    <row r="112" spans="1:31" ht="120" customHeight="1" x14ac:dyDescent="0.25">
      <c r="A112" s="943"/>
      <c r="B112" s="1370"/>
      <c r="C112" s="895"/>
      <c r="D112" s="895"/>
      <c r="E112" s="895"/>
      <c r="F112" s="895"/>
      <c r="G112" s="1611"/>
      <c r="H112"/>
      <c r="I112" s="943"/>
      <c r="J112" s="730" t="s">
        <v>1457</v>
      </c>
      <c r="K112" s="681"/>
      <c r="L112" s="681"/>
      <c r="M112" s="681"/>
      <c r="N112" s="681"/>
      <c r="O112" s="919"/>
      <c r="Q112" s="943"/>
      <c r="R112" s="1820"/>
      <c r="S112" s="1820"/>
      <c r="T112" s="1820"/>
      <c r="U112" s="1820"/>
      <c r="V112" s="1820"/>
      <c r="W112" s="1821"/>
      <c r="Y112" s="943"/>
      <c r="Z112" s="870" t="s">
        <v>865</v>
      </c>
      <c r="AA112" s="1802"/>
      <c r="AB112" s="1802"/>
      <c r="AC112" s="1802"/>
      <c r="AD112" s="1802"/>
      <c r="AE112" s="1803"/>
    </row>
    <row r="113" spans="1:31" ht="23.65" customHeight="1" thickBot="1" x14ac:dyDescent="0.3">
      <c r="A113" s="1226"/>
      <c r="B113" s="920"/>
      <c r="C113" s="921"/>
      <c r="D113" s="921"/>
      <c r="E113" s="921"/>
      <c r="F113" s="921"/>
      <c r="G113" s="922"/>
      <c r="H113"/>
      <c r="I113" s="1226"/>
      <c r="J113" s="920"/>
      <c r="K113" s="921"/>
      <c r="L113" s="921"/>
      <c r="M113" s="921"/>
      <c r="N113" s="921"/>
      <c r="O113" s="922"/>
      <c r="Q113" s="1226"/>
      <c r="R113" s="1822"/>
      <c r="S113" s="1822"/>
      <c r="T113" s="1822"/>
      <c r="U113" s="1822"/>
      <c r="V113" s="1822"/>
      <c r="W113" s="1823"/>
      <c r="Y113" s="1226"/>
      <c r="Z113" s="1804"/>
      <c r="AA113" s="1805"/>
      <c r="AB113" s="1805"/>
      <c r="AC113" s="1805"/>
      <c r="AD113" s="1805"/>
      <c r="AE113" s="1806"/>
    </row>
    <row r="114" spans="1:31" ht="19.5" hidden="1" thickTop="1" x14ac:dyDescent="0.25">
      <c r="A114" s="8"/>
      <c r="B114" s="29"/>
      <c r="C114" s="29"/>
      <c r="D114" s="29"/>
      <c r="E114" s="29"/>
      <c r="F114" s="29"/>
      <c r="G114" s="29"/>
      <c r="H114" s="2"/>
      <c r="I114" s="8"/>
      <c r="J114" s="29"/>
      <c r="K114" s="29"/>
      <c r="L114" s="29"/>
      <c r="M114" s="29"/>
      <c r="N114" s="29"/>
      <c r="O114" s="29"/>
    </row>
    <row r="115" spans="1:31" ht="23.65" hidden="1" customHeight="1" thickTop="1" x14ac:dyDescent="0.25">
      <c r="H115"/>
      <c r="I115" s="942"/>
      <c r="J115" s="1640"/>
      <c r="K115" s="1641"/>
      <c r="L115" s="1640"/>
      <c r="M115" s="1641"/>
      <c r="N115" s="623"/>
      <c r="O115" s="847"/>
      <c r="Q115" s="858"/>
      <c r="R115" s="1598"/>
      <c r="S115" s="1598"/>
      <c r="T115" s="1598"/>
      <c r="U115" s="1598"/>
      <c r="V115" s="621"/>
      <c r="W115" s="899"/>
      <c r="Y115" s="942"/>
      <c r="Z115" s="983"/>
      <c r="AA115" s="1399"/>
      <c r="AB115" s="1811"/>
      <c r="AC115" s="1812"/>
      <c r="AD115" s="1255"/>
      <c r="AE115" s="847"/>
    </row>
    <row r="116" spans="1:31" ht="20.25" hidden="1" customHeight="1" x14ac:dyDescent="0.25">
      <c r="H116"/>
      <c r="I116" s="943"/>
      <c r="J116" s="626"/>
      <c r="K116" s="627"/>
      <c r="L116" s="646"/>
      <c r="M116" s="1328"/>
      <c r="N116" s="1333"/>
      <c r="O116" s="1813"/>
      <c r="Q116" s="859"/>
      <c r="R116" s="626"/>
      <c r="S116" s="627"/>
      <c r="T116" s="646"/>
      <c r="U116" s="1328"/>
      <c r="V116" s="1333"/>
      <c r="W116" s="1813"/>
      <c r="Y116" s="943"/>
      <c r="Z116" s="719"/>
      <c r="AA116" s="719"/>
      <c r="AB116" s="646"/>
      <c r="AC116" s="646"/>
      <c r="AD116" s="744"/>
      <c r="AE116" s="745"/>
    </row>
    <row r="117" spans="1:31" ht="20.25" hidden="1" customHeight="1" x14ac:dyDescent="0.25">
      <c r="H117"/>
      <c r="I117" s="943"/>
      <c r="J117" s="708"/>
      <c r="K117" s="709"/>
      <c r="L117" s="709"/>
      <c r="M117" s="709"/>
      <c r="N117" s="709"/>
      <c r="O117" s="1065"/>
      <c r="Q117" s="859"/>
      <c r="R117" s="799"/>
      <c r="S117" s="781"/>
      <c r="T117" s="781"/>
      <c r="U117" s="781"/>
      <c r="V117" s="781"/>
      <c r="W117" s="800"/>
      <c r="Y117" s="943"/>
      <c r="Z117" s="799"/>
      <c r="AA117" s="781"/>
      <c r="AB117" s="781"/>
      <c r="AC117" s="781"/>
      <c r="AD117" s="781"/>
      <c r="AE117" s="1331"/>
    </row>
    <row r="118" spans="1:31" ht="20.25" hidden="1" customHeight="1" x14ac:dyDescent="0.25">
      <c r="H118"/>
      <c r="I118" s="943"/>
      <c r="J118" s="711"/>
      <c r="K118" s="712"/>
      <c r="L118" s="712"/>
      <c r="M118" s="712"/>
      <c r="N118" s="712"/>
      <c r="O118" s="1066"/>
      <c r="Q118" s="859"/>
      <c r="R118" s="801"/>
      <c r="S118" s="802"/>
      <c r="T118" s="802"/>
      <c r="U118" s="802"/>
      <c r="V118" s="802"/>
      <c r="W118" s="803"/>
      <c r="Y118" s="943"/>
      <c r="Z118" s="801"/>
      <c r="AA118" s="802"/>
      <c r="AB118" s="802"/>
      <c r="AC118" s="802"/>
      <c r="AD118" s="802"/>
      <c r="AE118" s="1745"/>
    </row>
    <row r="119" spans="1:31" ht="20.25" hidden="1" customHeight="1" x14ac:dyDescent="0.25">
      <c r="H119"/>
      <c r="I119" s="943"/>
      <c r="J119" s="711"/>
      <c r="K119" s="712"/>
      <c r="L119" s="712"/>
      <c r="M119" s="712"/>
      <c r="N119" s="712"/>
      <c r="O119" s="1066"/>
      <c r="Q119" s="859"/>
      <c r="R119" s="735"/>
      <c r="S119" s="736"/>
      <c r="T119" s="736"/>
      <c r="U119" s="736"/>
      <c r="V119" s="736"/>
      <c r="W119" s="737"/>
      <c r="Y119" s="943"/>
      <c r="Z119" s="735"/>
      <c r="AA119" s="736"/>
      <c r="AB119" s="736"/>
      <c r="AC119" s="736"/>
      <c r="AD119" s="736"/>
      <c r="AE119" s="1332"/>
    </row>
    <row r="120" spans="1:31" ht="20.25" hidden="1" customHeight="1" x14ac:dyDescent="0.25">
      <c r="H120"/>
      <c r="I120" s="943"/>
      <c r="J120" s="711"/>
      <c r="K120" s="712"/>
      <c r="L120" s="712"/>
      <c r="M120" s="712"/>
      <c r="N120" s="712"/>
      <c r="O120" s="1066"/>
      <c r="Q120" s="859"/>
      <c r="R120" s="88"/>
      <c r="S120" s="89"/>
      <c r="T120" s="654"/>
      <c r="U120" s="655"/>
      <c r="V120" s="88"/>
      <c r="W120" s="112"/>
      <c r="Y120" s="943"/>
      <c r="Z120" s="88"/>
      <c r="AA120" s="91"/>
      <c r="AB120" s="1807"/>
      <c r="AC120" s="1807"/>
      <c r="AD120" s="88"/>
      <c r="AE120" s="144"/>
    </row>
    <row r="121" spans="1:31" ht="20.25" hidden="1" customHeight="1" x14ac:dyDescent="0.25">
      <c r="H121"/>
      <c r="I121" s="943"/>
      <c r="J121" s="714"/>
      <c r="K121" s="715"/>
      <c r="L121" s="715"/>
      <c r="M121" s="715"/>
      <c r="N121" s="715"/>
      <c r="O121" s="1067"/>
      <c r="Q121" s="859"/>
      <c r="R121" s="88"/>
      <c r="S121" s="89"/>
      <c r="T121" s="656"/>
      <c r="U121" s="657"/>
      <c r="V121" s="88"/>
      <c r="W121" s="137"/>
      <c r="Y121" s="943"/>
      <c r="Z121" s="88"/>
      <c r="AA121" s="91"/>
      <c r="AB121" s="1807"/>
      <c r="AC121" s="1807"/>
      <c r="AD121" s="26"/>
      <c r="AE121" s="272"/>
    </row>
    <row r="122" spans="1:31" ht="12.75" hidden="1" customHeight="1" x14ac:dyDescent="0.25">
      <c r="H122"/>
      <c r="I122" s="943"/>
      <c r="J122" s="88"/>
      <c r="K122" s="89"/>
      <c r="L122" s="654"/>
      <c r="M122" s="655"/>
      <c r="N122" s="88"/>
      <c r="O122" s="112"/>
      <c r="Q122" s="859"/>
      <c r="R122" s="88"/>
      <c r="S122" s="89"/>
      <c r="T122" s="656"/>
      <c r="U122" s="657"/>
      <c r="V122" s="90"/>
      <c r="W122" s="111"/>
      <c r="Y122" s="943"/>
      <c r="Z122" s="88"/>
      <c r="AA122" s="91"/>
      <c r="AB122" s="1807"/>
      <c r="AC122" s="1807"/>
      <c r="AD122" s="26"/>
      <c r="AE122" s="273"/>
    </row>
    <row r="123" spans="1:31" ht="12.75" hidden="1" customHeight="1" x14ac:dyDescent="0.25">
      <c r="H123"/>
      <c r="I123" s="943"/>
      <c r="J123" s="88"/>
      <c r="K123" s="89"/>
      <c r="L123" s="656"/>
      <c r="M123" s="657"/>
      <c r="N123" s="88"/>
      <c r="O123" s="111"/>
      <c r="Q123" s="859"/>
      <c r="R123" s="88"/>
      <c r="S123" s="89"/>
      <c r="T123" s="656"/>
      <c r="U123" s="657"/>
      <c r="V123" s="127"/>
      <c r="W123" s="108"/>
      <c r="Y123" s="943"/>
      <c r="Z123" s="88"/>
      <c r="AA123" s="91"/>
      <c r="AB123" s="1808"/>
      <c r="AC123" s="1808"/>
      <c r="AD123" s="26"/>
      <c r="AE123" s="273"/>
    </row>
    <row r="124" spans="1:31" ht="12.75" hidden="1" customHeight="1" x14ac:dyDescent="0.25">
      <c r="H124"/>
      <c r="I124" s="943"/>
      <c r="J124" s="88"/>
      <c r="K124" s="89"/>
      <c r="L124" s="656"/>
      <c r="M124" s="657"/>
      <c r="N124" s="90"/>
      <c r="O124" s="111"/>
      <c r="Q124" s="859"/>
      <c r="R124" s="88"/>
      <c r="S124" s="89"/>
      <c r="T124" s="656"/>
      <c r="U124" s="657"/>
      <c r="V124" s="36"/>
      <c r="W124" s="107"/>
      <c r="Y124" s="943"/>
      <c r="Z124" s="32"/>
      <c r="AA124" s="33"/>
      <c r="AB124" s="193"/>
      <c r="AC124" s="193"/>
      <c r="AD124" s="1185"/>
      <c r="AE124" s="1824"/>
    </row>
    <row r="125" spans="1:31" ht="12.75" hidden="1" customHeight="1" x14ac:dyDescent="0.25">
      <c r="H125"/>
      <c r="I125" s="943"/>
      <c r="J125" s="88"/>
      <c r="K125" s="89"/>
      <c r="L125" s="656"/>
      <c r="M125" s="657"/>
      <c r="N125" s="127"/>
      <c r="O125" s="108"/>
      <c r="Q125" s="859"/>
      <c r="R125" s="88"/>
      <c r="S125" s="89"/>
      <c r="T125" s="658"/>
      <c r="U125" s="659"/>
      <c r="V125" s="1809"/>
      <c r="W125" s="1810"/>
      <c r="Y125" s="943"/>
      <c r="Z125" s="92"/>
      <c r="AA125" s="91"/>
      <c r="AB125" s="274"/>
      <c r="AC125" s="274"/>
      <c r="AD125" s="1188"/>
      <c r="AE125" s="1825"/>
    </row>
    <row r="126" spans="1:31" ht="12.75" hidden="1" customHeight="1" x14ac:dyDescent="0.25">
      <c r="H126"/>
      <c r="I126" s="943"/>
      <c r="J126" s="88"/>
      <c r="K126" s="89"/>
      <c r="L126" s="658"/>
      <c r="M126" s="659"/>
      <c r="N126" s="36"/>
      <c r="O126" s="107"/>
      <c r="Q126" s="859"/>
      <c r="R126" s="730"/>
      <c r="S126" s="681"/>
      <c r="T126" s="681"/>
      <c r="U126" s="681"/>
      <c r="V126" s="681"/>
      <c r="W126" s="682"/>
      <c r="Y126" s="943"/>
      <c r="Z126" s="730"/>
      <c r="AA126" s="681"/>
      <c r="AB126" s="681"/>
      <c r="AC126" s="681"/>
      <c r="AD126" s="681"/>
      <c r="AE126" s="919"/>
    </row>
    <row r="127" spans="1:31" ht="120" hidden="1" customHeight="1" x14ac:dyDescent="0.25">
      <c r="H127"/>
      <c r="I127" s="943"/>
      <c r="J127" s="870"/>
      <c r="K127" s="1802"/>
      <c r="L127" s="1802"/>
      <c r="M127" s="1802"/>
      <c r="N127" s="1802"/>
      <c r="O127" s="1803"/>
      <c r="Q127" s="859"/>
      <c r="R127" s="1370"/>
      <c r="S127" s="895"/>
      <c r="T127" s="895"/>
      <c r="U127" s="895"/>
      <c r="V127" s="895"/>
      <c r="W127" s="1052"/>
      <c r="Y127" s="943"/>
      <c r="Z127" s="1370"/>
      <c r="AA127" s="895"/>
      <c r="AB127" s="895"/>
      <c r="AC127" s="895"/>
      <c r="AD127" s="895"/>
      <c r="AE127" s="1611"/>
    </row>
    <row r="128" spans="1:31" ht="23.65" hidden="1" customHeight="1" thickBot="1" x14ac:dyDescent="0.3">
      <c r="H128"/>
      <c r="I128" s="1226"/>
      <c r="J128" s="1804"/>
      <c r="K128" s="1805"/>
      <c r="L128" s="1805"/>
      <c r="M128" s="1805"/>
      <c r="N128" s="1805"/>
      <c r="O128" s="1806"/>
      <c r="Q128" s="860"/>
      <c r="R128" s="827"/>
      <c r="S128" s="684"/>
      <c r="T128" s="684"/>
      <c r="U128" s="684"/>
      <c r="V128" s="684"/>
      <c r="W128" s="685"/>
      <c r="Y128" s="1226"/>
      <c r="Z128" s="920"/>
      <c r="AA128" s="921"/>
      <c r="AB128" s="921"/>
      <c r="AC128" s="921"/>
      <c r="AD128" s="921"/>
      <c r="AE128" s="922"/>
    </row>
    <row r="129" spans="1:31" ht="20.25" thickTop="1" thickBot="1" x14ac:dyDescent="0.3">
      <c r="A129" s="8"/>
      <c r="B129" s="29"/>
      <c r="C129" s="29"/>
      <c r="D129" s="29"/>
      <c r="E129" s="29"/>
      <c r="F129" s="29"/>
      <c r="G129" s="29"/>
      <c r="H129" s="2"/>
      <c r="I129" s="8"/>
      <c r="J129" s="29"/>
      <c r="K129" s="29"/>
      <c r="L129" s="29"/>
      <c r="M129" s="29"/>
      <c r="N129" s="29"/>
      <c r="O129" s="29"/>
      <c r="Y129"/>
      <c r="Z129"/>
      <c r="AA129"/>
      <c r="AB129"/>
      <c r="AC129"/>
      <c r="AD129"/>
      <c r="AE129"/>
    </row>
    <row r="130" spans="1:31" ht="23.65" customHeight="1" x14ac:dyDescent="0.25">
      <c r="A130" s="858" t="s">
        <v>1834</v>
      </c>
      <c r="B130" s="644" t="s">
        <v>41</v>
      </c>
      <c r="C130" s="645"/>
      <c r="D130" s="644" t="s">
        <v>42</v>
      </c>
      <c r="E130" s="828"/>
      <c r="F130" s="816" t="s">
        <v>42</v>
      </c>
      <c r="G130" s="826"/>
      <c r="H130"/>
      <c r="I130" s="1467" t="s">
        <v>1835</v>
      </c>
      <c r="J130" s="1814" t="s">
        <v>0</v>
      </c>
      <c r="K130" s="1876"/>
      <c r="L130" s="1814" t="s">
        <v>42</v>
      </c>
      <c r="M130" s="1815"/>
      <c r="N130" s="969" t="s">
        <v>42</v>
      </c>
      <c r="O130" s="1818"/>
      <c r="Q130" s="858" t="s">
        <v>1836</v>
      </c>
      <c r="R130" s="644" t="s">
        <v>0</v>
      </c>
      <c r="S130" s="645"/>
      <c r="T130" s="644" t="s">
        <v>42</v>
      </c>
      <c r="U130" s="828"/>
      <c r="V130" s="816" t="s">
        <v>42</v>
      </c>
      <c r="W130" s="826"/>
      <c r="Y130" s="1467" t="s">
        <v>870</v>
      </c>
      <c r="Z130" s="1814" t="s">
        <v>0</v>
      </c>
      <c r="AA130" s="1876"/>
      <c r="AB130" s="1814" t="s">
        <v>42</v>
      </c>
      <c r="AC130" s="1815"/>
      <c r="AD130" s="969" t="s">
        <v>42</v>
      </c>
      <c r="AE130" s="1818"/>
    </row>
    <row r="131" spans="1:31" ht="20.25" customHeight="1" x14ac:dyDescent="0.25">
      <c r="A131" s="859"/>
      <c r="B131" s="529" t="s">
        <v>302</v>
      </c>
      <c r="C131" s="530"/>
      <c r="D131" s="727">
        <v>36000</v>
      </c>
      <c r="E131" s="630"/>
      <c r="F131" s="748">
        <f>D131*(1-'SZORZÓ+FELTÉTELEK'!$A$1)</f>
        <v>36000</v>
      </c>
      <c r="G131" s="851">
        <v>20184.000000000004</v>
      </c>
      <c r="H131"/>
      <c r="I131" s="1468"/>
      <c r="J131" s="529" t="s">
        <v>94</v>
      </c>
      <c r="K131" s="530"/>
      <c r="L131" s="727">
        <v>46500</v>
      </c>
      <c r="M131" s="630"/>
      <c r="N131" s="727">
        <f>L131*(1-'SZORZÓ+FELTÉTELEK'!$A$1)</f>
        <v>46500</v>
      </c>
      <c r="O131" s="1201">
        <v>20184.000000000004</v>
      </c>
      <c r="Q131" s="859"/>
      <c r="R131" s="529" t="s">
        <v>94</v>
      </c>
      <c r="S131" s="530"/>
      <c r="T131" s="770">
        <v>55200</v>
      </c>
      <c r="U131" s="771"/>
      <c r="V131" s="727">
        <f>T131*(1-'SZORZÓ+FELTÉTELEK'!$A$1)</f>
        <v>55200</v>
      </c>
      <c r="W131" s="851"/>
      <c r="Y131" s="1468"/>
      <c r="Z131" s="529" t="s">
        <v>94</v>
      </c>
      <c r="AA131" s="530"/>
      <c r="AB131" s="727">
        <v>55400</v>
      </c>
      <c r="AC131" s="630"/>
      <c r="AD131" s="727">
        <f>AB131*(1-'SZORZÓ+FELTÉTELEK'!$A$1)</f>
        <v>55400</v>
      </c>
      <c r="AE131" s="1201"/>
    </row>
    <row r="132" spans="1:31" ht="20.25" customHeight="1" x14ac:dyDescent="0.25">
      <c r="A132" s="859"/>
      <c r="B132" s="529" t="s">
        <v>303</v>
      </c>
      <c r="C132" s="530"/>
      <c r="D132" s="727">
        <v>40000</v>
      </c>
      <c r="E132" s="630"/>
      <c r="F132" s="748">
        <f>D132*(1-'SZORZÓ+FELTÉTELEK'!$A$1)</f>
        <v>40000</v>
      </c>
      <c r="G132" s="851">
        <v>20184.000000000004</v>
      </c>
      <c r="H132"/>
      <c r="I132" s="1468"/>
      <c r="J132" s="529" t="s">
        <v>1664</v>
      </c>
      <c r="K132" s="530"/>
      <c r="L132" s="727">
        <f>L131+1600</f>
        <v>48100</v>
      </c>
      <c r="M132" s="630"/>
      <c r="N132" s="727">
        <f>L132*(1-'SZORZÓ+FELTÉTELEK'!$A$1)</f>
        <v>48100</v>
      </c>
      <c r="O132" s="1201">
        <v>20184.000000000004</v>
      </c>
      <c r="Q132" s="859"/>
      <c r="R132" s="529" t="s">
        <v>1664</v>
      </c>
      <c r="S132" s="530"/>
      <c r="T132" s="770">
        <f>T131+900</f>
        <v>56100</v>
      </c>
      <c r="U132" s="771"/>
      <c r="V132" s="727">
        <f>T132*(1-'SZORZÓ+FELTÉTELEK'!$A$1)</f>
        <v>56100</v>
      </c>
      <c r="W132" s="851"/>
      <c r="Y132" s="1468"/>
      <c r="Z132" s="529" t="s">
        <v>1664</v>
      </c>
      <c r="AA132" s="530"/>
      <c r="AB132" s="727">
        <f>AB131+1600</f>
        <v>57000</v>
      </c>
      <c r="AC132" s="630"/>
      <c r="AD132" s="727">
        <f>AB132*(1-'SZORZÓ+FELTÉTELEK'!$A$1)</f>
        <v>57000</v>
      </c>
      <c r="AE132" s="1201"/>
    </row>
    <row r="133" spans="1:31" ht="20.25" customHeight="1" x14ac:dyDescent="0.25">
      <c r="A133" s="859"/>
      <c r="B133" s="976" t="s">
        <v>304</v>
      </c>
      <c r="C133" s="977"/>
      <c r="D133" s="977"/>
      <c r="E133" s="977"/>
      <c r="F133" s="977"/>
      <c r="G133" s="1925"/>
      <c r="H133"/>
      <c r="I133" s="1468"/>
      <c r="J133" s="810" t="s">
        <v>1430</v>
      </c>
      <c r="K133" s="811"/>
      <c r="L133" s="727">
        <f>L131+2800</f>
        <v>49300</v>
      </c>
      <c r="M133" s="630"/>
      <c r="N133" s="727">
        <f>L133*(1-'SZORZÓ+FELTÉTELEK'!$A$1)</f>
        <v>49300</v>
      </c>
      <c r="O133" s="1201">
        <v>20184.000000000004</v>
      </c>
      <c r="Q133" s="859"/>
      <c r="R133" s="810" t="s">
        <v>1430</v>
      </c>
      <c r="S133" s="811"/>
      <c r="T133" s="770">
        <f>T131+1500</f>
        <v>56700</v>
      </c>
      <c r="U133" s="771"/>
      <c r="V133" s="727">
        <f>T133*(1-'SZORZÓ+FELTÉTELEK'!$A$1)</f>
        <v>56700</v>
      </c>
      <c r="W133" s="851"/>
      <c r="Y133" s="1468"/>
      <c r="Z133" s="810" t="s">
        <v>1430</v>
      </c>
      <c r="AA133" s="811"/>
      <c r="AB133" s="727">
        <f>AB132+2800</f>
        <v>59800</v>
      </c>
      <c r="AC133" s="630"/>
      <c r="AD133" s="727">
        <f>AB133*(1-'SZORZÓ+FELTÉTELEK'!$A$1)</f>
        <v>59800</v>
      </c>
      <c r="AE133" s="1201"/>
    </row>
    <row r="134" spans="1:31" ht="20.25" customHeight="1" x14ac:dyDescent="0.25">
      <c r="A134" s="859"/>
      <c r="B134" s="979"/>
      <c r="C134" s="980"/>
      <c r="D134" s="980"/>
      <c r="E134" s="980"/>
      <c r="F134" s="980"/>
      <c r="G134" s="1926"/>
      <c r="H134"/>
      <c r="I134" s="1468"/>
      <c r="J134" s="810" t="s">
        <v>1441</v>
      </c>
      <c r="K134" s="811"/>
      <c r="L134" s="770">
        <f>L131+2800</f>
        <v>49300</v>
      </c>
      <c r="M134" s="771"/>
      <c r="N134" s="727">
        <f>L134*(1-'SZORZÓ+FELTÉTELEK'!$A$1)</f>
        <v>49300</v>
      </c>
      <c r="O134" s="1201">
        <v>20184.000000000004</v>
      </c>
      <c r="Q134" s="859"/>
      <c r="R134" s="529" t="s">
        <v>1441</v>
      </c>
      <c r="S134" s="530"/>
      <c r="T134" s="770">
        <f>T131+1500</f>
        <v>56700</v>
      </c>
      <c r="U134" s="771"/>
      <c r="V134" s="727">
        <f>T134*(1-'SZORZÓ+FELTÉTELEK'!$A$1)</f>
        <v>56700</v>
      </c>
      <c r="W134" s="851"/>
      <c r="Y134" s="1468"/>
      <c r="Z134" s="810" t="s">
        <v>1441</v>
      </c>
      <c r="AA134" s="811"/>
      <c r="AB134" s="770">
        <f>AB131+2800</f>
        <v>58200</v>
      </c>
      <c r="AC134" s="771"/>
      <c r="AD134" s="727">
        <f>AB134*(1-'SZORZÓ+FELTÉTELEK'!$A$1)</f>
        <v>58200</v>
      </c>
      <c r="AE134" s="1201"/>
    </row>
    <row r="135" spans="1:31" ht="20.25" customHeight="1" x14ac:dyDescent="0.25">
      <c r="A135" s="859"/>
      <c r="B135" s="979"/>
      <c r="C135" s="980"/>
      <c r="D135" s="980"/>
      <c r="E135" s="980"/>
      <c r="F135" s="980"/>
      <c r="G135" s="1926"/>
      <c r="H135"/>
      <c r="I135" s="1468"/>
      <c r="J135" s="810" t="s">
        <v>1442</v>
      </c>
      <c r="K135" s="811"/>
      <c r="L135" s="770">
        <f>L131+10300</f>
        <v>56800</v>
      </c>
      <c r="M135" s="771"/>
      <c r="N135" s="727">
        <f>L135*(1-'SZORZÓ+FELTÉTELEK'!$A$1)</f>
        <v>56800</v>
      </c>
      <c r="O135" s="1201">
        <v>20184.000000000004</v>
      </c>
      <c r="Q135" s="859"/>
      <c r="R135" s="529" t="s">
        <v>1442</v>
      </c>
      <c r="S135" s="530"/>
      <c r="T135" s="770">
        <f>T131+5200</f>
        <v>60400</v>
      </c>
      <c r="U135" s="771"/>
      <c r="V135" s="727">
        <f>T135*(1-'SZORZÓ+FELTÉTELEK'!$A$1)</f>
        <v>60400</v>
      </c>
      <c r="W135" s="851"/>
      <c r="Y135" s="1468"/>
      <c r="Z135" s="810" t="s">
        <v>1442</v>
      </c>
      <c r="AA135" s="811"/>
      <c r="AB135" s="770">
        <f>AB131+10300</f>
        <v>65700</v>
      </c>
      <c r="AC135" s="771"/>
      <c r="AD135" s="727">
        <f>AB135*(1-'SZORZÓ+FELTÉTELEK'!$A$1)</f>
        <v>65700</v>
      </c>
      <c r="AE135" s="1201"/>
    </row>
    <row r="136" spans="1:31" ht="20.25" customHeight="1" x14ac:dyDescent="0.25">
      <c r="A136" s="859"/>
      <c r="B136" s="855"/>
      <c r="C136" s="856"/>
      <c r="D136" s="856"/>
      <c r="E136" s="856"/>
      <c r="F136" s="856"/>
      <c r="G136" s="857"/>
      <c r="H136"/>
      <c r="I136" s="1468"/>
      <c r="J136" s="810"/>
      <c r="K136" s="891"/>
      <c r="L136" s="891"/>
      <c r="M136" s="891"/>
      <c r="N136" s="891"/>
      <c r="O136" s="1816"/>
      <c r="Q136" s="859"/>
      <c r="R136" s="529"/>
      <c r="S136" s="825"/>
      <c r="T136" s="825"/>
      <c r="U136" s="825"/>
      <c r="V136" s="825"/>
      <c r="W136" s="863"/>
      <c r="Y136" s="1468"/>
      <c r="Z136" s="810"/>
      <c r="AA136" s="891"/>
      <c r="AB136" s="891"/>
      <c r="AC136" s="891"/>
      <c r="AD136" s="891"/>
      <c r="AE136" s="1816"/>
    </row>
    <row r="137" spans="1:31" ht="12.75" customHeight="1" x14ac:dyDescent="0.25">
      <c r="A137" s="859"/>
      <c r="B137" s="88" t="s">
        <v>2</v>
      </c>
      <c r="C137" s="89" t="s">
        <v>148</v>
      </c>
      <c r="D137" s="654"/>
      <c r="E137" s="655"/>
      <c r="F137" s="87" t="s">
        <v>3</v>
      </c>
      <c r="G137" s="73" t="s">
        <v>4</v>
      </c>
      <c r="H137"/>
      <c r="I137" s="1468"/>
      <c r="J137" s="87" t="s">
        <v>2</v>
      </c>
      <c r="K137" s="89" t="s">
        <v>148</v>
      </c>
      <c r="L137" s="654"/>
      <c r="M137" s="1249"/>
      <c r="N137" s="87" t="s">
        <v>3</v>
      </c>
      <c r="O137" s="19" t="s">
        <v>4</v>
      </c>
      <c r="Q137" s="859"/>
      <c r="R137" s="88" t="s">
        <v>2</v>
      </c>
      <c r="S137" s="89" t="s">
        <v>148</v>
      </c>
      <c r="T137" s="654"/>
      <c r="U137" s="655"/>
      <c r="V137" s="87" t="s">
        <v>3</v>
      </c>
      <c r="W137" s="73" t="s">
        <v>4</v>
      </c>
      <c r="Y137" s="1468"/>
      <c r="Z137" s="87" t="s">
        <v>2</v>
      </c>
      <c r="AA137" s="89" t="s">
        <v>148</v>
      </c>
      <c r="AB137" s="654"/>
      <c r="AC137" s="1249"/>
      <c r="AD137" s="87" t="s">
        <v>3</v>
      </c>
      <c r="AE137" s="19" t="s">
        <v>4</v>
      </c>
    </row>
    <row r="138" spans="1:31" ht="12.75" customHeight="1" x14ac:dyDescent="0.25">
      <c r="A138" s="859"/>
      <c r="B138" s="88" t="s">
        <v>5</v>
      </c>
      <c r="C138" s="89" t="s">
        <v>55</v>
      </c>
      <c r="D138" s="656"/>
      <c r="E138" s="657"/>
      <c r="F138" s="87" t="s">
        <v>6</v>
      </c>
      <c r="G138" s="71" t="s">
        <v>14</v>
      </c>
      <c r="H138"/>
      <c r="I138" s="1468"/>
      <c r="J138" s="87" t="s">
        <v>5</v>
      </c>
      <c r="K138" s="89" t="s">
        <v>55</v>
      </c>
      <c r="L138" s="656"/>
      <c r="M138" s="940"/>
      <c r="N138" s="87" t="s">
        <v>6</v>
      </c>
      <c r="O138" s="20" t="s">
        <v>14</v>
      </c>
      <c r="Q138" s="859"/>
      <c r="R138" s="88" t="s">
        <v>5</v>
      </c>
      <c r="S138" s="89" t="s">
        <v>55</v>
      </c>
      <c r="T138" s="656"/>
      <c r="U138" s="657"/>
      <c r="V138" s="87" t="s">
        <v>6</v>
      </c>
      <c r="W138" s="71" t="s">
        <v>14</v>
      </c>
      <c r="Y138" s="1468"/>
      <c r="Z138" s="87" t="s">
        <v>5</v>
      </c>
      <c r="AA138" s="89" t="s">
        <v>55</v>
      </c>
      <c r="AB138" s="656"/>
      <c r="AC138" s="940"/>
      <c r="AD138" s="87" t="s">
        <v>6</v>
      </c>
      <c r="AE138" s="20" t="s">
        <v>14</v>
      </c>
    </row>
    <row r="139" spans="1:31" ht="12.75" customHeight="1" x14ac:dyDescent="0.25">
      <c r="A139" s="859"/>
      <c r="B139" s="88" t="s">
        <v>7</v>
      </c>
      <c r="C139" s="89" t="s">
        <v>92</v>
      </c>
      <c r="D139" s="656"/>
      <c r="E139" s="657"/>
      <c r="F139" s="7" t="s">
        <v>8</v>
      </c>
      <c r="G139" s="72" t="s">
        <v>14</v>
      </c>
      <c r="H139"/>
      <c r="I139" s="1468"/>
      <c r="J139" s="87" t="s">
        <v>7</v>
      </c>
      <c r="K139" s="89" t="s">
        <v>92</v>
      </c>
      <c r="L139" s="656"/>
      <c r="M139" s="940"/>
      <c r="N139" s="7" t="s">
        <v>8</v>
      </c>
      <c r="O139" s="20" t="s">
        <v>142</v>
      </c>
      <c r="Q139" s="859"/>
      <c r="R139" s="88" t="s">
        <v>7</v>
      </c>
      <c r="S139" s="89" t="s">
        <v>92</v>
      </c>
      <c r="T139" s="656"/>
      <c r="U139" s="657"/>
      <c r="V139" s="7" t="s">
        <v>8</v>
      </c>
      <c r="W139" s="72" t="s">
        <v>306</v>
      </c>
      <c r="Y139" s="1468"/>
      <c r="Z139" s="87" t="s">
        <v>7</v>
      </c>
      <c r="AA139" s="89" t="s">
        <v>15</v>
      </c>
      <c r="AB139" s="656"/>
      <c r="AC139" s="940"/>
      <c r="AD139" s="7" t="s">
        <v>8</v>
      </c>
      <c r="AE139" s="20" t="s">
        <v>142</v>
      </c>
    </row>
    <row r="140" spans="1:31" ht="12.75" customHeight="1" x14ac:dyDescent="0.25">
      <c r="A140" s="859"/>
      <c r="B140" s="88" t="s">
        <v>9</v>
      </c>
      <c r="C140" s="89" t="s">
        <v>91</v>
      </c>
      <c r="D140" s="656"/>
      <c r="E140" s="657"/>
      <c r="F140" s="7" t="s">
        <v>10</v>
      </c>
      <c r="G140" s="72" t="s">
        <v>20</v>
      </c>
      <c r="H140"/>
      <c r="I140" s="1468"/>
      <c r="J140" s="87" t="s">
        <v>9</v>
      </c>
      <c r="K140" s="89" t="s">
        <v>91</v>
      </c>
      <c r="L140" s="656"/>
      <c r="M140" s="940"/>
      <c r="N140" s="7" t="s">
        <v>10</v>
      </c>
      <c r="O140" s="72" t="s">
        <v>20</v>
      </c>
      <c r="Q140" s="859"/>
      <c r="R140" s="88" t="s">
        <v>9</v>
      </c>
      <c r="S140" s="89" t="s">
        <v>91</v>
      </c>
      <c r="T140" s="656"/>
      <c r="U140" s="657"/>
      <c r="V140" s="7" t="s">
        <v>10</v>
      </c>
      <c r="W140" s="72" t="s">
        <v>20</v>
      </c>
      <c r="Y140" s="1468"/>
      <c r="Z140" s="87" t="s">
        <v>9</v>
      </c>
      <c r="AA140" s="89" t="s">
        <v>15</v>
      </c>
      <c r="AB140" s="656"/>
      <c r="AC140" s="940"/>
      <c r="AD140" s="7" t="s">
        <v>10</v>
      </c>
      <c r="AE140" s="72" t="s">
        <v>20</v>
      </c>
    </row>
    <row r="141" spans="1:31" ht="12.75" customHeight="1" x14ac:dyDescent="0.25">
      <c r="A141" s="859"/>
      <c r="B141" s="88" t="s">
        <v>11</v>
      </c>
      <c r="C141" s="89" t="s">
        <v>64</v>
      </c>
      <c r="D141" s="658"/>
      <c r="E141" s="659"/>
      <c r="F141" s="845"/>
      <c r="G141" s="846"/>
      <c r="H141"/>
      <c r="I141" s="1468"/>
      <c r="J141" s="87" t="s">
        <v>11</v>
      </c>
      <c r="K141" s="89" t="s">
        <v>64</v>
      </c>
      <c r="L141" s="658"/>
      <c r="M141" s="1250"/>
      <c r="N141" s="845"/>
      <c r="O141" s="846"/>
      <c r="Q141" s="859"/>
      <c r="R141" s="88" t="s">
        <v>11</v>
      </c>
      <c r="S141" s="89" t="s">
        <v>64</v>
      </c>
      <c r="T141" s="658"/>
      <c r="U141" s="659"/>
      <c r="V141" s="845"/>
      <c r="W141" s="846"/>
      <c r="Y141" s="1468"/>
      <c r="Z141" s="87" t="s">
        <v>11</v>
      </c>
      <c r="AA141" s="89" t="s">
        <v>92</v>
      </c>
      <c r="AB141" s="658"/>
      <c r="AC141" s="1250"/>
      <c r="AD141" s="845" t="s">
        <v>759</v>
      </c>
      <c r="AE141" s="846" t="s">
        <v>449</v>
      </c>
    </row>
    <row r="142" spans="1:31" ht="12.75" customHeight="1" x14ac:dyDescent="0.25">
      <c r="A142" s="859"/>
      <c r="B142" s="730" t="s">
        <v>1703</v>
      </c>
      <c r="C142" s="681"/>
      <c r="D142" s="681"/>
      <c r="E142" s="681"/>
      <c r="F142" s="681"/>
      <c r="G142" s="682"/>
      <c r="H142"/>
      <c r="I142" s="1468"/>
      <c r="J142" s="730" t="s">
        <v>1700</v>
      </c>
      <c r="K142" s="681"/>
      <c r="L142" s="681"/>
      <c r="M142" s="681"/>
      <c r="N142" s="681"/>
      <c r="O142" s="1316"/>
      <c r="Q142" s="859"/>
      <c r="R142" s="730" t="s">
        <v>1701</v>
      </c>
      <c r="S142" s="681"/>
      <c r="T142" s="681"/>
      <c r="U142" s="681"/>
      <c r="V142" s="681"/>
      <c r="W142" s="682"/>
      <c r="Y142" s="1468"/>
      <c r="Z142" s="730" t="s">
        <v>960</v>
      </c>
      <c r="AA142" s="681"/>
      <c r="AB142" s="681"/>
      <c r="AC142" s="681"/>
      <c r="AD142" s="681"/>
      <c r="AE142" s="1316"/>
    </row>
    <row r="143" spans="1:31" ht="120" customHeight="1" x14ac:dyDescent="0.25">
      <c r="A143" s="859"/>
      <c r="B143" s="1370"/>
      <c r="C143" s="895"/>
      <c r="D143" s="895"/>
      <c r="E143" s="895"/>
      <c r="F143" s="895"/>
      <c r="G143" s="1052"/>
      <c r="H143"/>
      <c r="I143" s="1468"/>
      <c r="J143" s="1370"/>
      <c r="K143" s="895"/>
      <c r="L143" s="895"/>
      <c r="M143" s="895"/>
      <c r="N143" s="895"/>
      <c r="O143" s="1838"/>
      <c r="Q143" s="859"/>
      <c r="R143" s="1370"/>
      <c r="S143" s="895"/>
      <c r="T143" s="895"/>
      <c r="U143" s="895"/>
      <c r="V143" s="895"/>
      <c r="W143" s="1052"/>
      <c r="Y143" s="1468"/>
      <c r="Z143" s="1370"/>
      <c r="AA143" s="895"/>
      <c r="AB143" s="895"/>
      <c r="AC143" s="895"/>
      <c r="AD143" s="895"/>
      <c r="AE143" s="1838"/>
    </row>
    <row r="144" spans="1:31" ht="23.65" customHeight="1" thickBot="1" x14ac:dyDescent="0.3">
      <c r="A144" s="368" t="s">
        <v>305</v>
      </c>
      <c r="B144" s="827"/>
      <c r="C144" s="684"/>
      <c r="D144" s="684"/>
      <c r="E144" s="684"/>
      <c r="F144" s="684"/>
      <c r="G144" s="685"/>
      <c r="H144"/>
      <c r="I144" s="1469"/>
      <c r="J144" s="1839"/>
      <c r="K144" s="1840"/>
      <c r="L144" s="1840"/>
      <c r="M144" s="1840"/>
      <c r="N144" s="1840"/>
      <c r="O144" s="1841"/>
      <c r="Q144" s="405" t="s">
        <v>1649</v>
      </c>
      <c r="R144" s="827"/>
      <c r="S144" s="684"/>
      <c r="T144" s="684"/>
      <c r="U144" s="684"/>
      <c r="V144" s="684"/>
      <c r="W144" s="685"/>
      <c r="Y144" s="1469"/>
      <c r="Z144" s="1839"/>
      <c r="AA144" s="1840"/>
      <c r="AB144" s="1840"/>
      <c r="AC144" s="1840"/>
      <c r="AD144" s="1840"/>
      <c r="AE144" s="1841"/>
    </row>
    <row r="145" spans="1:31" ht="19.5" thickBot="1" x14ac:dyDescent="0.3">
      <c r="A145" s="8"/>
      <c r="B145" s="29"/>
      <c r="C145" s="29"/>
      <c r="D145" s="29"/>
      <c r="E145" s="29"/>
      <c r="F145" s="29"/>
      <c r="G145" s="29"/>
      <c r="H145" s="2"/>
      <c r="I145" s="8"/>
      <c r="J145" s="29"/>
      <c r="K145" s="29"/>
      <c r="L145" s="29"/>
      <c r="M145" s="29"/>
      <c r="N145" s="29"/>
      <c r="O145" s="29"/>
    </row>
    <row r="146" spans="1:31" ht="23.65" customHeight="1" thickTop="1" x14ac:dyDescent="0.25">
      <c r="A146" s="341" t="s">
        <v>1608</v>
      </c>
      <c r="B146" s="815" t="s">
        <v>1609</v>
      </c>
      <c r="C146" s="816"/>
      <c r="D146" s="1711"/>
      <c r="E146" s="1712"/>
      <c r="F146" s="816" t="s">
        <v>1610</v>
      </c>
      <c r="G146" s="826"/>
      <c r="H146"/>
      <c r="I146" s="1794" t="s">
        <v>2000</v>
      </c>
      <c r="J146" s="721" t="s">
        <v>41</v>
      </c>
      <c r="K146" s="722"/>
      <c r="L146" s="686" t="s">
        <v>42</v>
      </c>
      <c r="M146" s="687"/>
      <c r="N146" s="687" t="s">
        <v>1</v>
      </c>
      <c r="O146" s="876"/>
      <c r="P146"/>
      <c r="Q146" s="1794" t="s">
        <v>1218</v>
      </c>
      <c r="R146" s="1465" t="s">
        <v>41</v>
      </c>
      <c r="S146" s="1466"/>
      <c r="T146" s="1465" t="s">
        <v>42</v>
      </c>
      <c r="U146" s="1466"/>
      <c r="V146" s="1800" t="s">
        <v>42</v>
      </c>
      <c r="W146" s="1801"/>
      <c r="X146" s="297"/>
      <c r="Y146" s="1794" t="s">
        <v>1743</v>
      </c>
      <c r="Z146" s="1465" t="s">
        <v>41</v>
      </c>
      <c r="AA146" s="1466"/>
      <c r="AB146" s="1465" t="s">
        <v>42</v>
      </c>
      <c r="AC146" s="1466"/>
      <c r="AD146" s="1800" t="s">
        <v>42</v>
      </c>
      <c r="AE146" s="1801"/>
    </row>
    <row r="147" spans="1:31" ht="20.25" x14ac:dyDescent="0.25">
      <c r="A147" s="398" t="s">
        <v>1611</v>
      </c>
      <c r="B147" s="1118" t="s">
        <v>302</v>
      </c>
      <c r="C147" s="1710"/>
      <c r="D147" s="1709">
        <v>2000</v>
      </c>
      <c r="E147" s="1709"/>
      <c r="F147" s="1707" t="s">
        <v>1625</v>
      </c>
      <c r="G147" s="1708"/>
      <c r="H147"/>
      <c r="I147" s="1795"/>
      <c r="J147" s="626" t="s">
        <v>1494</v>
      </c>
      <c r="K147" s="627"/>
      <c r="L147" s="727">
        <v>43000</v>
      </c>
      <c r="M147" s="630"/>
      <c r="N147" s="630">
        <f>L147*(1-'SZORZÓ+FELTÉTELEK'!$A$1)</f>
        <v>43000</v>
      </c>
      <c r="O147" s="844"/>
      <c r="P147"/>
      <c r="Q147" s="1795"/>
      <c r="R147" s="626" t="s">
        <v>1215</v>
      </c>
      <c r="S147" s="627"/>
      <c r="T147" s="727">
        <v>38000</v>
      </c>
      <c r="U147" s="630"/>
      <c r="V147" s="630">
        <f>T147*(1-'SZORZÓ+FELTÉTELEK'!$A$1)</f>
        <v>38000</v>
      </c>
      <c r="W147" s="844">
        <v>20184.000000000004</v>
      </c>
      <c r="X147" s="297"/>
      <c r="Y147" s="1795"/>
      <c r="Z147" s="626" t="s">
        <v>1215</v>
      </c>
      <c r="AA147" s="627"/>
      <c r="AB147" s="727">
        <v>42000</v>
      </c>
      <c r="AC147" s="630"/>
      <c r="AD147" s="630">
        <f>AB147*(1-'SZORZÓ+FELTÉTELEK'!$A$1)</f>
        <v>42000</v>
      </c>
      <c r="AE147" s="844">
        <v>20184.000000000004</v>
      </c>
    </row>
    <row r="148" spans="1:31" ht="20.25" customHeight="1" x14ac:dyDescent="0.25">
      <c r="A148" s="398" t="s">
        <v>1612</v>
      </c>
      <c r="B148" s="1118" t="s">
        <v>1613</v>
      </c>
      <c r="C148" s="1710"/>
      <c r="D148" s="1709">
        <v>3000</v>
      </c>
      <c r="E148" s="1709"/>
      <c r="F148" s="1707">
        <f>D148*(1-'SZORZÓ+FELTÉTELEK'!$A$1)</f>
        <v>3000</v>
      </c>
      <c r="G148" s="1708"/>
      <c r="H148"/>
      <c r="I148" s="1795"/>
      <c r="J148" s="976" t="s">
        <v>68</v>
      </c>
      <c r="K148" s="977"/>
      <c r="L148" s="977"/>
      <c r="M148" s="977"/>
      <c r="N148" s="977"/>
      <c r="O148" s="1367"/>
      <c r="P148"/>
      <c r="Q148" s="1795"/>
      <c r="R148" s="626" t="s">
        <v>1214</v>
      </c>
      <c r="S148" s="627"/>
      <c r="T148" s="727">
        <v>44000</v>
      </c>
      <c r="U148" s="630"/>
      <c r="V148" s="630">
        <f>T148*(1-'SZORZÓ+FELTÉTELEK'!$A$1)</f>
        <v>44000</v>
      </c>
      <c r="W148" s="844">
        <v>20184.000000000004</v>
      </c>
      <c r="X148" s="297"/>
      <c r="Y148" s="1795"/>
      <c r="Z148" s="626" t="s">
        <v>1214</v>
      </c>
      <c r="AA148" s="627"/>
      <c r="AB148" s="727">
        <v>48000</v>
      </c>
      <c r="AC148" s="630"/>
      <c r="AD148" s="630">
        <f>AB148*(1-'SZORZÓ+FELTÉTELEK'!$A$1)</f>
        <v>48000</v>
      </c>
      <c r="AE148" s="844">
        <v>20184.000000000004</v>
      </c>
    </row>
    <row r="149" spans="1:31" ht="20.25" x14ac:dyDescent="0.25">
      <c r="A149" s="398" t="s">
        <v>1702</v>
      </c>
      <c r="B149" s="1118" t="s">
        <v>14</v>
      </c>
      <c r="C149" s="1710"/>
      <c r="D149" s="1709">
        <v>1500</v>
      </c>
      <c r="E149" s="1709"/>
      <c r="F149" s="1707">
        <f>D149*(1-'SZORZÓ+FELTÉTELEK'!$A$1)</f>
        <v>1500</v>
      </c>
      <c r="G149" s="1708"/>
      <c r="H149"/>
      <c r="I149" s="1795"/>
      <c r="J149" s="979"/>
      <c r="K149" s="980"/>
      <c r="L149" s="980"/>
      <c r="M149" s="980"/>
      <c r="N149" s="980"/>
      <c r="O149" s="1368"/>
      <c r="P149"/>
      <c r="Q149" s="1795"/>
      <c r="R149" s="799"/>
      <c r="S149" s="781"/>
      <c r="T149" s="781"/>
      <c r="U149" s="781"/>
      <c r="V149" s="781"/>
      <c r="W149" s="1331"/>
      <c r="X149" s="297"/>
      <c r="Y149" s="1795"/>
      <c r="Z149" s="804"/>
      <c r="AA149" s="805"/>
      <c r="AB149" s="805"/>
      <c r="AC149" s="805"/>
      <c r="AD149" s="805"/>
      <c r="AE149" s="1798"/>
    </row>
    <row r="150" spans="1:31" ht="20.25" x14ac:dyDescent="0.25">
      <c r="A150" s="398" t="s">
        <v>1614</v>
      </c>
      <c r="B150" s="1118" t="s">
        <v>1615</v>
      </c>
      <c r="C150" s="1710"/>
      <c r="D150" s="1709">
        <v>6000</v>
      </c>
      <c r="E150" s="1709"/>
      <c r="F150" s="1707">
        <f>D150*(1-'SZORZÓ+FELTÉTELEK'!$A$1)</f>
        <v>6000</v>
      </c>
      <c r="G150" s="1708"/>
      <c r="H150"/>
      <c r="I150" s="1795"/>
      <c r="J150" s="855"/>
      <c r="K150" s="856"/>
      <c r="L150" s="856"/>
      <c r="M150" s="856"/>
      <c r="N150" s="856"/>
      <c r="O150" s="1369"/>
      <c r="P150"/>
      <c r="Q150" s="1795"/>
      <c r="R150" s="735"/>
      <c r="S150" s="736"/>
      <c r="T150" s="736"/>
      <c r="U150" s="736"/>
      <c r="V150" s="736"/>
      <c r="W150" s="1332"/>
      <c r="X150" s="297"/>
      <c r="Y150" s="1795"/>
      <c r="Z150" s="641"/>
      <c r="AA150" s="642"/>
      <c r="AB150" s="642"/>
      <c r="AC150" s="642"/>
      <c r="AD150" s="642"/>
      <c r="AE150" s="1799"/>
    </row>
    <row r="151" spans="1:31" ht="20.25" x14ac:dyDescent="0.25">
      <c r="A151" s="398" t="s">
        <v>1616</v>
      </c>
      <c r="B151" s="1118" t="s">
        <v>1617</v>
      </c>
      <c r="C151" s="1710"/>
      <c r="D151" s="1709">
        <v>7000</v>
      </c>
      <c r="E151" s="1709"/>
      <c r="F151" s="1707" t="s">
        <v>1625</v>
      </c>
      <c r="G151" s="1708"/>
      <c r="H151"/>
      <c r="I151" s="1795"/>
      <c r="J151" s="26" t="s">
        <v>2</v>
      </c>
      <c r="K151" s="98" t="s">
        <v>326</v>
      </c>
      <c r="L151" s="654"/>
      <c r="M151" s="655"/>
      <c r="N151" s="26" t="s">
        <v>3</v>
      </c>
      <c r="O151" s="388" t="s">
        <v>100</v>
      </c>
      <c r="P151"/>
      <c r="Q151" s="1795"/>
      <c r="R151" s="26" t="s">
        <v>2</v>
      </c>
      <c r="S151" s="98" t="s">
        <v>148</v>
      </c>
      <c r="T151" s="1581"/>
      <c r="U151" s="1582"/>
      <c r="V151" s="26" t="s">
        <v>3</v>
      </c>
      <c r="W151" s="388" t="s">
        <v>4</v>
      </c>
      <c r="X151" s="297"/>
      <c r="Y151" s="1795"/>
      <c r="Z151" s="26" t="s">
        <v>2</v>
      </c>
      <c r="AA151" s="98" t="s">
        <v>148</v>
      </c>
      <c r="AB151" s="1581"/>
      <c r="AC151" s="1582"/>
      <c r="AD151" s="26" t="s">
        <v>3</v>
      </c>
      <c r="AE151" s="388" t="s">
        <v>4</v>
      </c>
    </row>
    <row r="152" spans="1:31" ht="20.25" x14ac:dyDescent="0.25">
      <c r="A152" s="398" t="s">
        <v>1618</v>
      </c>
      <c r="B152" s="1118" t="s">
        <v>14</v>
      </c>
      <c r="C152" s="1710"/>
      <c r="D152" s="1709">
        <v>1500</v>
      </c>
      <c r="E152" s="1709"/>
      <c r="F152" s="1707" t="s">
        <v>1625</v>
      </c>
      <c r="G152" s="1708"/>
      <c r="H152"/>
      <c r="I152" s="1795"/>
      <c r="J152" s="287" t="s">
        <v>5</v>
      </c>
      <c r="K152" s="98" t="s">
        <v>55</v>
      </c>
      <c r="L152" s="656"/>
      <c r="M152" s="657"/>
      <c r="N152" s="26" t="s">
        <v>6</v>
      </c>
      <c r="O152" s="128" t="s">
        <v>1398</v>
      </c>
      <c r="P152"/>
      <c r="Q152" s="1795"/>
      <c r="R152" s="26" t="s">
        <v>5</v>
      </c>
      <c r="S152" s="98" t="s">
        <v>27</v>
      </c>
      <c r="T152" s="1583"/>
      <c r="U152" s="1584"/>
      <c r="V152" s="26" t="s">
        <v>6</v>
      </c>
      <c r="W152" s="389" t="s">
        <v>14</v>
      </c>
      <c r="X152" s="297"/>
      <c r="Y152" s="1795"/>
      <c r="Z152" s="26" t="s">
        <v>5</v>
      </c>
      <c r="AA152" s="98" t="s">
        <v>64</v>
      </c>
      <c r="AB152" s="1583"/>
      <c r="AC152" s="1584"/>
      <c r="AD152" s="26" t="s">
        <v>6</v>
      </c>
      <c r="AE152" s="389" t="s">
        <v>14</v>
      </c>
    </row>
    <row r="153" spans="1:31" ht="20.25" x14ac:dyDescent="0.25">
      <c r="A153" s="398" t="s">
        <v>1619</v>
      </c>
      <c r="B153" s="1118" t="s">
        <v>1615</v>
      </c>
      <c r="C153" s="1710"/>
      <c r="D153" s="1709">
        <v>9000</v>
      </c>
      <c r="E153" s="1709"/>
      <c r="F153" s="1707">
        <f>D153*(1-'SZORZÓ+FELTÉTELEK'!$A$1)</f>
        <v>9000</v>
      </c>
      <c r="G153" s="1708"/>
      <c r="H153"/>
      <c r="I153" s="1795"/>
      <c r="J153" s="26" t="s">
        <v>7</v>
      </c>
      <c r="K153" s="98" t="s">
        <v>27</v>
      </c>
      <c r="L153" s="656"/>
      <c r="M153" s="657"/>
      <c r="N153" s="26" t="s">
        <v>8</v>
      </c>
      <c r="O153" s="128" t="s">
        <v>14</v>
      </c>
      <c r="P153"/>
      <c r="Q153" s="1795"/>
      <c r="R153" s="26" t="s">
        <v>7</v>
      </c>
      <c r="S153" s="98" t="s">
        <v>27</v>
      </c>
      <c r="T153" s="1583"/>
      <c r="U153" s="1584"/>
      <c r="V153" s="15" t="s">
        <v>8</v>
      </c>
      <c r="W153" s="128" t="s">
        <v>14</v>
      </c>
      <c r="X153" s="297"/>
      <c r="Y153" s="1795"/>
      <c r="Z153" s="26" t="s">
        <v>7</v>
      </c>
      <c r="AA153" s="98" t="s">
        <v>79</v>
      </c>
      <c r="AB153" s="1583"/>
      <c r="AC153" s="1584"/>
      <c r="AD153" s="15" t="s">
        <v>8</v>
      </c>
      <c r="AE153" s="128" t="s">
        <v>14</v>
      </c>
    </row>
    <row r="154" spans="1:31" ht="20.25" x14ac:dyDescent="0.25">
      <c r="A154" s="398" t="s">
        <v>1620</v>
      </c>
      <c r="B154" s="1118" t="s">
        <v>1615</v>
      </c>
      <c r="C154" s="1710"/>
      <c r="D154" s="1709">
        <v>11800</v>
      </c>
      <c r="E154" s="1709"/>
      <c r="F154" s="1707">
        <f>D154*(1-'SZORZÓ+FELTÉTELEK'!$A$1)</f>
        <v>11800</v>
      </c>
      <c r="G154" s="1708"/>
      <c r="H154"/>
      <c r="I154" s="1795"/>
      <c r="J154" s="26" t="s">
        <v>9</v>
      </c>
      <c r="K154" s="98" t="s">
        <v>73</v>
      </c>
      <c r="L154" s="656"/>
      <c r="M154" s="657"/>
      <c r="N154" s="26" t="s">
        <v>10</v>
      </c>
      <c r="O154" s="128" t="s">
        <v>20</v>
      </c>
      <c r="P154"/>
      <c r="Q154" s="1795"/>
      <c r="R154" s="26" t="s">
        <v>9</v>
      </c>
      <c r="S154" s="98" t="s">
        <v>91</v>
      </c>
      <c r="T154" s="1583"/>
      <c r="U154" s="1584"/>
      <c r="V154" s="127" t="s">
        <v>10</v>
      </c>
      <c r="W154" s="352" t="s">
        <v>20</v>
      </c>
      <c r="X154" s="297"/>
      <c r="Y154" s="1795"/>
      <c r="Z154" s="26" t="s">
        <v>9</v>
      </c>
      <c r="AA154" s="98" t="s">
        <v>16</v>
      </c>
      <c r="AB154" s="1583"/>
      <c r="AC154" s="1584"/>
      <c r="AD154" s="127" t="s">
        <v>10</v>
      </c>
      <c r="AE154" s="352" t="s">
        <v>20</v>
      </c>
    </row>
    <row r="155" spans="1:31" ht="20.25" x14ac:dyDescent="0.25">
      <c r="A155" s="398" t="s">
        <v>1621</v>
      </c>
      <c r="B155" s="1118" t="s">
        <v>1615</v>
      </c>
      <c r="C155" s="1710"/>
      <c r="D155" s="1709">
        <v>6000</v>
      </c>
      <c r="E155" s="1709"/>
      <c r="F155" s="1707" t="s">
        <v>1625</v>
      </c>
      <c r="G155" s="1708"/>
      <c r="H155"/>
      <c r="I155" s="1795"/>
      <c r="J155" s="26" t="s">
        <v>11</v>
      </c>
      <c r="K155" s="98" t="s">
        <v>73</v>
      </c>
      <c r="L155" s="658"/>
      <c r="M155" s="659"/>
      <c r="N155" s="26"/>
      <c r="O155" s="128"/>
      <c r="P155"/>
      <c r="Q155" s="1795"/>
      <c r="R155" s="26" t="s">
        <v>11</v>
      </c>
      <c r="S155" s="98" t="s">
        <v>131</v>
      </c>
      <c r="T155" s="1585"/>
      <c r="U155" s="1586"/>
      <c r="V155" s="36" t="s">
        <v>759</v>
      </c>
      <c r="W155" s="401" t="s">
        <v>1212</v>
      </c>
      <c r="X155" s="297"/>
      <c r="Y155" s="1795"/>
      <c r="Z155" s="26" t="s">
        <v>11</v>
      </c>
      <c r="AA155" s="98" t="s">
        <v>55</v>
      </c>
      <c r="AB155" s="1585"/>
      <c r="AC155" s="1586"/>
      <c r="AD155" s="36" t="s">
        <v>759</v>
      </c>
      <c r="AE155" s="401" t="s">
        <v>1212</v>
      </c>
    </row>
    <row r="156" spans="1:31" ht="20.25" customHeight="1" x14ac:dyDescent="0.25">
      <c r="A156" s="398" t="s">
        <v>1622</v>
      </c>
      <c r="B156" s="1118" t="s">
        <v>14</v>
      </c>
      <c r="C156" s="1710"/>
      <c r="D156" s="1709">
        <v>9500</v>
      </c>
      <c r="E156" s="1709"/>
      <c r="F156" s="1707">
        <f>D156*(1-'SZORZÓ+FELTÉTELEK'!$A$1)</f>
        <v>9500</v>
      </c>
      <c r="G156" s="1708"/>
      <c r="H156"/>
      <c r="I156" s="1795"/>
      <c r="J156" s="730" t="s">
        <v>1663</v>
      </c>
      <c r="K156" s="681"/>
      <c r="L156" s="681"/>
      <c r="M156" s="681"/>
      <c r="N156" s="681"/>
      <c r="O156" s="894"/>
      <c r="P156"/>
      <c r="Q156" s="1795"/>
      <c r="R156" s="730" t="s">
        <v>1213</v>
      </c>
      <c r="S156" s="681"/>
      <c r="T156" s="681"/>
      <c r="U156" s="681"/>
      <c r="V156" s="681"/>
      <c r="W156" s="894"/>
      <c r="X156" s="297"/>
      <c r="Y156" s="1795"/>
      <c r="Z156" s="730" t="s">
        <v>1925</v>
      </c>
      <c r="AA156" s="681"/>
      <c r="AB156" s="681"/>
      <c r="AC156" s="681"/>
      <c r="AD156" s="681"/>
      <c r="AE156" s="894"/>
    </row>
    <row r="157" spans="1:31" ht="21" thickBot="1" x14ac:dyDescent="0.3">
      <c r="A157" s="398" t="s">
        <v>1623</v>
      </c>
      <c r="B157" s="1118" t="s">
        <v>14</v>
      </c>
      <c r="C157" s="1710"/>
      <c r="D157" s="1797">
        <v>23000</v>
      </c>
      <c r="E157" s="1797"/>
      <c r="F157" s="1707">
        <f>D157*(1-'SZORZÓ+FELTÉTELEK'!$A$1)</f>
        <v>23000</v>
      </c>
      <c r="G157" s="1708"/>
      <c r="H157"/>
      <c r="I157" s="1795"/>
      <c r="J157" s="1370"/>
      <c r="K157" s="895"/>
      <c r="L157" s="895"/>
      <c r="M157" s="895"/>
      <c r="N157" s="895"/>
      <c r="O157" s="896"/>
      <c r="P157"/>
      <c r="Q157" s="1795"/>
      <c r="R157" s="1370"/>
      <c r="S157" s="895"/>
      <c r="T157" s="895"/>
      <c r="U157" s="895"/>
      <c r="V157" s="895"/>
      <c r="W157" s="896"/>
      <c r="X157" s="297"/>
      <c r="Y157" s="1795"/>
      <c r="Z157" s="1370"/>
      <c r="AA157" s="895"/>
      <c r="AB157" s="895"/>
      <c r="AC157" s="895"/>
      <c r="AD157" s="895"/>
      <c r="AE157" s="896"/>
    </row>
    <row r="158" spans="1:31" ht="12.75" customHeight="1" x14ac:dyDescent="0.25">
      <c r="A158" s="853"/>
      <c r="B158" s="915"/>
      <c r="C158" s="915"/>
      <c r="D158" s="915"/>
      <c r="E158" s="915"/>
      <c r="F158" s="915"/>
      <c r="G158" s="1780"/>
      <c r="H158"/>
      <c r="I158" s="1795"/>
      <c r="J158" s="1370"/>
      <c r="K158" s="895"/>
      <c r="L158" s="895"/>
      <c r="M158" s="895"/>
      <c r="N158" s="895"/>
      <c r="O158" s="896"/>
      <c r="P158"/>
      <c r="Q158" s="1795"/>
      <c r="R158" s="1370"/>
      <c r="S158" s="895"/>
      <c r="T158" s="895"/>
      <c r="U158" s="895"/>
      <c r="V158" s="895"/>
      <c r="W158" s="896"/>
      <c r="X158" s="297"/>
      <c r="Y158" s="1795"/>
      <c r="Z158" s="1370"/>
      <c r="AA158" s="895"/>
      <c r="AB158" s="895"/>
      <c r="AC158" s="895"/>
      <c r="AD158" s="895"/>
      <c r="AE158" s="896"/>
    </row>
    <row r="159" spans="1:31" ht="120" customHeight="1" x14ac:dyDescent="0.25">
      <c r="A159" s="853"/>
      <c r="B159" s="915"/>
      <c r="C159" s="915"/>
      <c r="D159" s="915"/>
      <c r="E159" s="915"/>
      <c r="F159" s="915"/>
      <c r="G159" s="1780"/>
      <c r="H159"/>
      <c r="I159" s="1795"/>
      <c r="J159" s="1370"/>
      <c r="K159" s="895"/>
      <c r="L159" s="895"/>
      <c r="M159" s="895"/>
      <c r="N159" s="895"/>
      <c r="O159" s="896"/>
      <c r="P159"/>
      <c r="Q159" s="1795"/>
      <c r="R159" s="1370"/>
      <c r="S159" s="895"/>
      <c r="T159" s="895"/>
      <c r="U159" s="895"/>
      <c r="V159" s="895"/>
      <c r="W159" s="896"/>
      <c r="X159" s="297"/>
      <c r="Y159" s="1795"/>
      <c r="Z159" s="1370"/>
      <c r="AA159" s="895"/>
      <c r="AB159" s="895"/>
      <c r="AC159" s="895"/>
      <c r="AD159" s="895"/>
      <c r="AE159" s="896"/>
    </row>
    <row r="160" spans="1:31" ht="23.45" customHeight="1" thickBot="1" x14ac:dyDescent="0.3">
      <c r="A160" s="854"/>
      <c r="B160" s="1781"/>
      <c r="C160" s="1781"/>
      <c r="D160" s="1781"/>
      <c r="E160" s="1781"/>
      <c r="F160" s="1781"/>
      <c r="G160" s="1782"/>
      <c r="H160"/>
      <c r="I160" s="1796"/>
      <c r="J160" s="985"/>
      <c r="K160" s="897"/>
      <c r="L160" s="897"/>
      <c r="M160" s="897"/>
      <c r="N160" s="897"/>
      <c r="O160" s="898"/>
      <c r="P160"/>
      <c r="Q160" s="1796"/>
      <c r="R160" s="985"/>
      <c r="S160" s="897"/>
      <c r="T160" s="897"/>
      <c r="U160" s="897"/>
      <c r="V160" s="897"/>
      <c r="W160" s="898"/>
      <c r="X160" s="297"/>
      <c r="Y160" s="1796"/>
      <c r="Z160" s="985"/>
      <c r="AA160" s="897"/>
      <c r="AB160" s="897"/>
      <c r="AC160" s="897"/>
      <c r="AD160" s="897"/>
      <c r="AE160" s="898"/>
    </row>
    <row r="161" spans="1:38" s="1" customFormat="1" x14ac:dyDescent="0.25">
      <c r="C161" s="5"/>
      <c r="D161" s="5"/>
      <c r="E161" s="5"/>
      <c r="F161" s="6"/>
      <c r="K161" s="5"/>
      <c r="L161" s="5"/>
      <c r="M161" s="5"/>
      <c r="AA161" s="5"/>
      <c r="AB161" s="5"/>
      <c r="AC161" s="5"/>
      <c r="AD161" s="6"/>
      <c r="AI161" s="5"/>
      <c r="AJ161" s="5"/>
      <c r="AK161" s="5"/>
      <c r="AL161" s="6"/>
    </row>
    <row r="162" spans="1:38" s="1" customFormat="1" ht="23.65" hidden="1" customHeight="1" x14ac:dyDescent="0.25">
      <c r="H162"/>
      <c r="P162"/>
    </row>
    <row r="163" spans="1:38" s="1" customFormat="1" ht="20.25" hidden="1" customHeight="1" x14ac:dyDescent="0.25">
      <c r="H163"/>
      <c r="P163"/>
    </row>
    <row r="164" spans="1:38" s="1" customFormat="1" ht="20.25" hidden="1" customHeight="1" x14ac:dyDescent="0.25">
      <c r="H164"/>
      <c r="P164"/>
    </row>
    <row r="165" spans="1:38" s="1" customFormat="1" ht="20.25" hidden="1" customHeight="1" x14ac:dyDescent="0.25">
      <c r="H165"/>
      <c r="P165"/>
    </row>
    <row r="166" spans="1:38" s="1" customFormat="1" ht="20.25" hidden="1" customHeight="1" x14ac:dyDescent="0.25">
      <c r="H166"/>
      <c r="P166"/>
    </row>
    <row r="167" spans="1:38" s="1" customFormat="1" ht="12.75" hidden="1" customHeight="1" x14ac:dyDescent="0.25">
      <c r="H167"/>
      <c r="P167"/>
    </row>
    <row r="168" spans="1:38" s="1" customFormat="1" ht="12.75" hidden="1" customHeight="1" x14ac:dyDescent="0.25">
      <c r="H168"/>
      <c r="P168"/>
    </row>
    <row r="169" spans="1:38" s="1" customFormat="1" ht="12.75" hidden="1" customHeight="1" x14ac:dyDescent="0.25">
      <c r="H169"/>
      <c r="P169"/>
    </row>
    <row r="170" spans="1:38" s="1" customFormat="1" ht="12.75" hidden="1" customHeight="1" x14ac:dyDescent="0.25">
      <c r="H170"/>
      <c r="P170"/>
    </row>
    <row r="171" spans="1:38" s="1" customFormat="1" ht="12.75" hidden="1" customHeight="1" x14ac:dyDescent="0.25">
      <c r="H171"/>
      <c r="P171"/>
    </row>
    <row r="172" spans="1:38" s="1" customFormat="1" ht="134.25" hidden="1" customHeight="1" x14ac:dyDescent="0.25">
      <c r="H172"/>
      <c r="P172"/>
    </row>
    <row r="173" spans="1:38" s="1" customFormat="1" ht="23.65" hidden="1" customHeight="1" x14ac:dyDescent="0.25">
      <c r="H173"/>
      <c r="P173"/>
    </row>
    <row r="174" spans="1:38" s="1" customFormat="1" ht="16.149999999999999" hidden="1" customHeight="1" x14ac:dyDescent="0.25">
      <c r="H174"/>
      <c r="P174"/>
      <c r="AA174" s="5"/>
      <c r="AB174" s="5"/>
      <c r="AC174" s="5"/>
      <c r="AD174" s="6"/>
      <c r="AI174" s="5"/>
      <c r="AJ174" s="5"/>
      <c r="AK174" s="5"/>
      <c r="AL174" s="6"/>
    </row>
    <row r="175" spans="1:38" s="1" customFormat="1" ht="19.899999999999999" hidden="1" customHeight="1" x14ac:dyDescent="0.25">
      <c r="A175" s="8"/>
      <c r="B175" s="29"/>
      <c r="C175" s="29"/>
      <c r="D175" s="29"/>
      <c r="E175" s="29"/>
      <c r="F175" s="29"/>
      <c r="G175" s="29"/>
      <c r="H175" s="2"/>
      <c r="I175" s="8"/>
      <c r="J175" s="29"/>
      <c r="K175" s="29"/>
      <c r="L175" s="29"/>
      <c r="M175" s="29"/>
      <c r="N175" s="29"/>
      <c r="O175" s="29"/>
      <c r="S175" s="5"/>
      <c r="T175" s="5"/>
      <c r="U175" s="5"/>
      <c r="V175" s="6"/>
    </row>
    <row r="176" spans="1:38" s="1" customFormat="1" ht="20.25" hidden="1" customHeight="1" x14ac:dyDescent="0.25">
      <c r="A176" s="1785"/>
      <c r="B176" s="723"/>
      <c r="C176" s="724"/>
      <c r="D176" s="1762"/>
      <c r="E176" s="1763"/>
      <c r="F176" s="1763"/>
      <c r="G176" s="726"/>
      <c r="H176" s="2"/>
      <c r="I176" s="8"/>
      <c r="J176" s="29"/>
      <c r="K176" s="29"/>
      <c r="L176" s="29"/>
      <c r="M176" s="29"/>
      <c r="N176" s="29"/>
      <c r="O176" s="29"/>
      <c r="S176" s="5"/>
      <c r="T176" s="5"/>
      <c r="U176" s="5"/>
      <c r="V176" s="6"/>
    </row>
    <row r="177" spans="1:22" s="1" customFormat="1" ht="20.25" hidden="1" customHeight="1" x14ac:dyDescent="0.25">
      <c r="A177" s="1786"/>
      <c r="B177" s="626"/>
      <c r="C177" s="627"/>
      <c r="D177" s="727"/>
      <c r="E177" s="630"/>
      <c r="F177" s="630"/>
      <c r="G177" s="1788"/>
      <c r="H177" s="2"/>
      <c r="I177" s="8"/>
      <c r="J177" s="29"/>
      <c r="K177" s="29"/>
      <c r="L177" s="29"/>
      <c r="M177" s="29"/>
      <c r="N177" s="29"/>
      <c r="O177" s="29"/>
      <c r="S177" s="5"/>
      <c r="T177" s="5"/>
      <c r="U177" s="5"/>
      <c r="V177" s="6"/>
    </row>
    <row r="178" spans="1:22" s="1" customFormat="1" ht="20.25" hidden="1" customHeight="1" x14ac:dyDescent="0.25">
      <c r="A178" s="1786"/>
      <c r="B178" s="976"/>
      <c r="C178" s="977"/>
      <c r="D178" s="977"/>
      <c r="E178" s="977"/>
      <c r="F178" s="977"/>
      <c r="G178" s="1789"/>
      <c r="H178" s="2"/>
      <c r="I178" s="8"/>
      <c r="J178" s="29"/>
      <c r="K178" s="29"/>
      <c r="L178" s="29"/>
      <c r="M178" s="29"/>
      <c r="N178" s="29"/>
      <c r="O178" s="29"/>
      <c r="S178" s="5"/>
      <c r="T178" s="5"/>
      <c r="U178" s="5"/>
      <c r="V178" s="6"/>
    </row>
    <row r="179" spans="1:22" s="1" customFormat="1" ht="21" hidden="1" customHeight="1" x14ac:dyDescent="0.25">
      <c r="A179" s="1786"/>
      <c r="B179" s="979"/>
      <c r="C179" s="980"/>
      <c r="D179" s="980"/>
      <c r="E179" s="980"/>
      <c r="F179" s="980"/>
      <c r="G179" s="1790"/>
      <c r="H179" s="2"/>
      <c r="I179" s="8"/>
      <c r="J179" s="29"/>
      <c r="K179" s="29"/>
      <c r="L179" s="29"/>
      <c r="M179" s="29"/>
      <c r="N179" s="29"/>
      <c r="O179" s="29"/>
      <c r="S179" s="5"/>
      <c r="T179" s="5"/>
      <c r="U179" s="5"/>
      <c r="V179" s="6"/>
    </row>
    <row r="180" spans="1:22" s="1" customFormat="1" ht="20.25" hidden="1" customHeight="1" x14ac:dyDescent="0.25">
      <c r="A180" s="1786"/>
      <c r="B180" s="855"/>
      <c r="C180" s="856"/>
      <c r="D180" s="856"/>
      <c r="E180" s="856"/>
      <c r="F180" s="856"/>
      <c r="G180" s="1791"/>
      <c r="H180" s="2"/>
      <c r="I180" s="8"/>
      <c r="J180" s="29"/>
      <c r="K180" s="29"/>
      <c r="L180" s="29"/>
      <c r="M180" s="29"/>
      <c r="N180" s="29"/>
      <c r="O180" s="29"/>
      <c r="S180" s="5"/>
      <c r="T180" s="5"/>
      <c r="U180" s="5"/>
      <c r="V180" s="6"/>
    </row>
    <row r="181" spans="1:22" s="1" customFormat="1" ht="20.25" hidden="1" customHeight="1" x14ac:dyDescent="0.25">
      <c r="A181" s="1786"/>
      <c r="B181" s="26"/>
      <c r="C181" s="98"/>
      <c r="D181" s="654"/>
      <c r="E181" s="655"/>
      <c r="F181" s="26"/>
      <c r="G181" s="292"/>
      <c r="H181" s="2"/>
      <c r="I181" s="8"/>
      <c r="J181" s="29"/>
      <c r="K181" s="29"/>
      <c r="L181" s="29"/>
      <c r="M181" s="29"/>
      <c r="N181" s="29"/>
      <c r="O181" s="29"/>
      <c r="S181" s="5"/>
      <c r="T181" s="5"/>
      <c r="U181" s="5"/>
      <c r="V181" s="6"/>
    </row>
    <row r="182" spans="1:22" s="1" customFormat="1" ht="12.75" hidden="1" customHeight="1" x14ac:dyDescent="0.25">
      <c r="A182" s="1786"/>
      <c r="B182" s="287"/>
      <c r="C182" s="98"/>
      <c r="D182" s="656"/>
      <c r="E182" s="657"/>
      <c r="F182" s="26"/>
      <c r="G182" s="293"/>
      <c r="H182" s="2"/>
      <c r="I182" s="8"/>
      <c r="J182" s="29"/>
      <c r="K182" s="29"/>
      <c r="L182" s="29"/>
      <c r="M182" s="29"/>
      <c r="N182" s="29"/>
      <c r="O182" s="29"/>
      <c r="S182" s="5"/>
      <c r="T182" s="5"/>
      <c r="U182" s="5"/>
      <c r="V182" s="6"/>
    </row>
    <row r="183" spans="1:22" s="1" customFormat="1" ht="12.75" hidden="1" customHeight="1" x14ac:dyDescent="0.25">
      <c r="A183" s="1786"/>
      <c r="B183" s="26"/>
      <c r="C183" s="98"/>
      <c r="D183" s="656"/>
      <c r="E183" s="657"/>
      <c r="F183" s="26"/>
      <c r="G183" s="293"/>
      <c r="H183" s="2"/>
      <c r="I183" s="8"/>
      <c r="J183" s="29"/>
      <c r="K183" s="29"/>
      <c r="L183" s="29"/>
      <c r="M183" s="29"/>
      <c r="N183" s="29"/>
      <c r="O183" s="29"/>
      <c r="S183" s="5"/>
      <c r="T183" s="5"/>
      <c r="U183" s="5"/>
      <c r="V183" s="6"/>
    </row>
    <row r="184" spans="1:22" s="1" customFormat="1" ht="12.75" hidden="1" customHeight="1" x14ac:dyDescent="0.25">
      <c r="A184" s="1786"/>
      <c r="B184" s="26"/>
      <c r="C184" s="98"/>
      <c r="D184" s="656"/>
      <c r="E184" s="657"/>
      <c r="F184" s="26"/>
      <c r="G184" s="293"/>
      <c r="H184" s="2"/>
      <c r="I184" s="8"/>
      <c r="J184" s="29"/>
      <c r="K184" s="29"/>
      <c r="L184" s="29"/>
      <c r="M184" s="29"/>
      <c r="N184" s="29"/>
      <c r="O184" s="29"/>
      <c r="S184" s="5"/>
      <c r="T184" s="5"/>
      <c r="U184" s="5"/>
      <c r="V184" s="6"/>
    </row>
    <row r="185" spans="1:22" s="1" customFormat="1" ht="12.75" hidden="1" customHeight="1" x14ac:dyDescent="0.25">
      <c r="A185" s="1786"/>
      <c r="B185" s="26"/>
      <c r="C185" s="98"/>
      <c r="D185" s="658"/>
      <c r="E185" s="659"/>
      <c r="F185" s="26"/>
      <c r="G185" s="293"/>
      <c r="H185" s="2"/>
      <c r="I185" s="8"/>
      <c r="J185" s="29"/>
      <c r="K185" s="29"/>
      <c r="L185" s="29"/>
      <c r="M185" s="29"/>
      <c r="N185" s="29"/>
      <c r="O185" s="29"/>
      <c r="S185" s="5"/>
      <c r="T185" s="5"/>
      <c r="U185" s="5"/>
      <c r="V185" s="6"/>
    </row>
    <row r="186" spans="1:22" s="1" customFormat="1" ht="12.75" hidden="1" customHeight="1" x14ac:dyDescent="0.25">
      <c r="A186" s="1786"/>
      <c r="B186" s="818"/>
      <c r="C186" s="818"/>
      <c r="D186" s="818"/>
      <c r="E186" s="818"/>
      <c r="F186" s="818"/>
      <c r="G186" s="1776"/>
      <c r="H186" s="2"/>
      <c r="I186" s="8"/>
      <c r="J186" s="29"/>
      <c r="K186" s="29"/>
      <c r="L186" s="29"/>
      <c r="M186" s="29"/>
      <c r="N186" s="29"/>
      <c r="O186" s="29"/>
      <c r="S186" s="5"/>
      <c r="T186" s="5"/>
      <c r="U186" s="5"/>
      <c r="V186" s="6"/>
    </row>
    <row r="187" spans="1:22" s="1" customFormat="1" ht="134.25" hidden="1" customHeight="1" x14ac:dyDescent="0.25">
      <c r="A187" s="1786"/>
      <c r="B187" s="831"/>
      <c r="C187" s="831"/>
      <c r="D187" s="831"/>
      <c r="E187" s="831"/>
      <c r="F187" s="831"/>
      <c r="G187" s="1777"/>
      <c r="H187" s="2"/>
      <c r="I187" s="8"/>
      <c r="J187" s="29"/>
      <c r="K187" s="29"/>
      <c r="L187" s="29"/>
      <c r="M187" s="29"/>
      <c r="N187" s="29"/>
      <c r="O187" s="29"/>
      <c r="S187" s="5"/>
      <c r="T187" s="5"/>
      <c r="U187" s="5"/>
      <c r="V187" s="6"/>
    </row>
    <row r="188" spans="1:22" s="1" customFormat="1" ht="23.65" hidden="1" customHeight="1" thickBot="1" x14ac:dyDescent="0.3">
      <c r="A188" s="1787"/>
      <c r="B188" s="1778"/>
      <c r="C188" s="1778"/>
      <c r="D188" s="1778"/>
      <c r="E188" s="1778"/>
      <c r="F188" s="1778"/>
      <c r="G188" s="1779"/>
      <c r="H188" s="2"/>
      <c r="I188" s="8"/>
      <c r="J188" s="29"/>
      <c r="K188" s="29"/>
      <c r="L188" s="29"/>
      <c r="M188" s="29"/>
      <c r="N188" s="29"/>
      <c r="O188" s="29"/>
      <c r="S188" s="5"/>
      <c r="T188" s="5"/>
      <c r="U188" s="5"/>
      <c r="V188" s="6"/>
    </row>
    <row r="189" spans="1:22" s="1" customFormat="1" ht="19.899999999999999" hidden="1" customHeight="1" thickBot="1" x14ac:dyDescent="0.3">
      <c r="A189" s="8"/>
      <c r="B189" s="29"/>
      <c r="C189" s="29"/>
      <c r="D189" s="29"/>
      <c r="E189" s="29"/>
      <c r="F189" s="29"/>
      <c r="G189" s="29"/>
      <c r="H189" s="2"/>
      <c r="I189" s="8"/>
      <c r="J189" s="29"/>
      <c r="K189" s="29"/>
      <c r="L189" s="29"/>
      <c r="M189" s="29"/>
      <c r="N189" s="29"/>
      <c r="O189" s="29"/>
      <c r="S189" s="5"/>
      <c r="T189" s="5"/>
      <c r="U189" s="5"/>
      <c r="V189" s="6"/>
    </row>
    <row r="190" spans="1:22" s="1" customFormat="1" ht="20.25" hidden="1" customHeight="1" x14ac:dyDescent="0.25">
      <c r="A190" s="1785"/>
      <c r="B190" s="723"/>
      <c r="C190" s="724"/>
      <c r="D190" s="1762"/>
      <c r="E190" s="1763"/>
      <c r="F190" s="1763"/>
      <c r="G190" s="726"/>
      <c r="H190" s="2"/>
      <c r="I190" s="8"/>
      <c r="J190" s="29"/>
      <c r="K190" s="29"/>
      <c r="L190" s="29"/>
      <c r="M190" s="29"/>
      <c r="N190" s="29"/>
      <c r="O190" s="29"/>
      <c r="S190" s="5"/>
      <c r="T190" s="5"/>
      <c r="U190" s="5"/>
      <c r="V190" s="6"/>
    </row>
    <row r="191" spans="1:22" s="1" customFormat="1" ht="20.25" hidden="1" customHeight="1" x14ac:dyDescent="0.25">
      <c r="A191" s="1786"/>
      <c r="B191" s="626"/>
      <c r="C191" s="627"/>
      <c r="D191" s="727"/>
      <c r="E191" s="630"/>
      <c r="F191" s="630"/>
      <c r="G191" s="1788"/>
      <c r="H191" s="2"/>
      <c r="I191" s="8"/>
      <c r="J191" s="29"/>
      <c r="K191" s="29"/>
      <c r="L191" s="29"/>
      <c r="M191" s="29"/>
      <c r="N191" s="29"/>
      <c r="O191" s="29"/>
      <c r="S191" s="5"/>
      <c r="T191" s="5"/>
      <c r="U191" s="5"/>
      <c r="V191" s="6"/>
    </row>
    <row r="192" spans="1:22" s="1" customFormat="1" ht="20.25" hidden="1" customHeight="1" x14ac:dyDescent="0.25">
      <c r="A192" s="1786"/>
      <c r="B192" s="976"/>
      <c r="C192" s="977"/>
      <c r="D192" s="977"/>
      <c r="E192" s="977"/>
      <c r="F192" s="977"/>
      <c r="G192" s="1789"/>
      <c r="H192" s="2"/>
      <c r="I192" s="8"/>
      <c r="J192" s="29"/>
      <c r="K192" s="29"/>
      <c r="L192" s="29"/>
      <c r="M192" s="29"/>
      <c r="N192" s="29"/>
      <c r="O192" s="29"/>
      <c r="S192" s="5"/>
      <c r="T192" s="5"/>
      <c r="U192" s="5"/>
      <c r="V192" s="6"/>
    </row>
    <row r="193" spans="1:32" s="1" customFormat="1" ht="20.25" hidden="1" customHeight="1" x14ac:dyDescent="0.25">
      <c r="A193" s="1786"/>
      <c r="B193" s="979"/>
      <c r="C193" s="980"/>
      <c r="D193" s="980"/>
      <c r="E193" s="980"/>
      <c r="F193" s="980"/>
      <c r="G193" s="1790"/>
      <c r="H193" s="2"/>
      <c r="I193" s="8"/>
      <c r="J193" s="29"/>
      <c r="K193" s="29"/>
      <c r="L193" s="29"/>
      <c r="M193" s="29"/>
      <c r="N193" s="29"/>
      <c r="O193" s="29"/>
      <c r="S193" s="5"/>
      <c r="T193" s="5"/>
      <c r="U193" s="5"/>
      <c r="V193" s="6"/>
    </row>
    <row r="194" spans="1:32" s="1" customFormat="1" ht="20.25" hidden="1" customHeight="1" x14ac:dyDescent="0.25">
      <c r="A194" s="1786"/>
      <c r="B194" s="855"/>
      <c r="C194" s="856"/>
      <c r="D194" s="856"/>
      <c r="E194" s="856"/>
      <c r="F194" s="856"/>
      <c r="G194" s="1791"/>
      <c r="H194" s="2"/>
      <c r="I194" s="8"/>
      <c r="J194" s="29"/>
      <c r="K194" s="29"/>
      <c r="L194" s="29"/>
      <c r="M194" s="29"/>
      <c r="N194" s="29"/>
      <c r="O194" s="29"/>
      <c r="S194" s="5"/>
      <c r="T194" s="5"/>
      <c r="U194" s="5"/>
      <c r="V194" s="6"/>
    </row>
    <row r="195" spans="1:32" s="1" customFormat="1" ht="20.25" hidden="1" customHeight="1" x14ac:dyDescent="0.25">
      <c r="A195" s="1786"/>
      <c r="B195" s="26"/>
      <c r="C195" s="98"/>
      <c r="D195" s="654"/>
      <c r="E195" s="655"/>
      <c r="F195" s="26"/>
      <c r="G195" s="292"/>
      <c r="H195" s="2"/>
      <c r="I195" s="8"/>
      <c r="J195" s="29"/>
      <c r="K195" s="29"/>
      <c r="L195" s="29"/>
      <c r="M195" s="29"/>
      <c r="N195" s="29"/>
      <c r="O195" s="29"/>
      <c r="S195" s="5"/>
      <c r="T195" s="5"/>
      <c r="U195" s="5"/>
      <c r="V195" s="6"/>
    </row>
    <row r="196" spans="1:32" s="1" customFormat="1" ht="12.75" hidden="1" customHeight="1" x14ac:dyDescent="0.25">
      <c r="A196" s="1786"/>
      <c r="B196" s="287"/>
      <c r="C196" s="98"/>
      <c r="D196" s="656"/>
      <c r="E196" s="657"/>
      <c r="F196" s="26"/>
      <c r="G196" s="293"/>
      <c r="H196" s="2"/>
      <c r="I196" s="8"/>
      <c r="J196" s="29"/>
      <c r="K196" s="29"/>
      <c r="L196" s="29"/>
      <c r="M196" s="29"/>
      <c r="N196" s="29"/>
      <c r="O196" s="29"/>
      <c r="S196" s="5"/>
      <c r="T196" s="5"/>
      <c r="U196" s="5"/>
      <c r="V196" s="6"/>
    </row>
    <row r="197" spans="1:32" s="1" customFormat="1" ht="12.75" hidden="1" customHeight="1" x14ac:dyDescent="0.25">
      <c r="A197" s="1786"/>
      <c r="B197" s="26"/>
      <c r="C197" s="98"/>
      <c r="D197" s="656"/>
      <c r="E197" s="657"/>
      <c r="F197" s="26"/>
      <c r="G197" s="293"/>
      <c r="H197" s="2"/>
      <c r="I197" s="8"/>
      <c r="J197" s="29"/>
      <c r="K197" s="29"/>
      <c r="L197" s="29"/>
      <c r="M197" s="29"/>
      <c r="N197" s="29"/>
      <c r="O197" s="29"/>
      <c r="S197" s="5"/>
      <c r="T197" s="5"/>
      <c r="U197" s="5"/>
      <c r="V197" s="6"/>
    </row>
    <row r="198" spans="1:32" s="1" customFormat="1" ht="12.75" hidden="1" customHeight="1" x14ac:dyDescent="0.25">
      <c r="A198" s="1786"/>
      <c r="B198" s="26"/>
      <c r="C198" s="98"/>
      <c r="D198" s="656"/>
      <c r="E198" s="657"/>
      <c r="F198" s="26"/>
      <c r="G198" s="293"/>
      <c r="H198" s="2"/>
      <c r="I198" s="8"/>
      <c r="J198" s="29"/>
      <c r="K198" s="29"/>
      <c r="L198" s="29"/>
      <c r="M198" s="29"/>
      <c r="N198" s="29"/>
      <c r="O198" s="29"/>
      <c r="S198" s="5"/>
      <c r="T198" s="5"/>
      <c r="U198" s="5"/>
      <c r="V198" s="6"/>
    </row>
    <row r="199" spans="1:32" s="1" customFormat="1" ht="12.75" hidden="1" customHeight="1" x14ac:dyDescent="0.25">
      <c r="A199" s="1786"/>
      <c r="B199" s="26"/>
      <c r="C199" s="98"/>
      <c r="D199" s="658"/>
      <c r="E199" s="659"/>
      <c r="F199" s="26"/>
      <c r="G199" s="293"/>
      <c r="H199" s="2"/>
      <c r="I199" s="8"/>
      <c r="J199" s="29"/>
      <c r="K199" s="29"/>
      <c r="L199" s="29"/>
      <c r="M199" s="29"/>
      <c r="N199" s="29"/>
      <c r="O199" s="29"/>
      <c r="S199" s="5"/>
      <c r="T199" s="5"/>
      <c r="U199" s="5"/>
      <c r="V199" s="6"/>
    </row>
    <row r="200" spans="1:32" s="1" customFormat="1" ht="12.75" hidden="1" customHeight="1" x14ac:dyDescent="0.25">
      <c r="A200" s="1786"/>
      <c r="B200" s="818"/>
      <c r="C200" s="818"/>
      <c r="D200" s="818"/>
      <c r="E200" s="818"/>
      <c r="F200" s="818"/>
      <c r="G200" s="1776"/>
      <c r="H200" s="2"/>
      <c r="I200" s="8"/>
      <c r="J200" s="29"/>
      <c r="K200" s="29"/>
      <c r="L200" s="29"/>
      <c r="M200" s="29"/>
      <c r="N200" s="29"/>
      <c r="O200" s="29"/>
      <c r="S200" s="5"/>
      <c r="T200" s="5"/>
      <c r="U200" s="5"/>
      <c r="V200" s="6"/>
    </row>
    <row r="201" spans="1:32" s="1" customFormat="1" ht="134.25" hidden="1" customHeight="1" x14ac:dyDescent="0.25">
      <c r="A201" s="1786"/>
      <c r="B201" s="831"/>
      <c r="C201" s="831"/>
      <c r="D201" s="831"/>
      <c r="E201" s="831"/>
      <c r="F201" s="831"/>
      <c r="G201" s="1777"/>
      <c r="H201" s="2"/>
      <c r="I201" s="8"/>
      <c r="J201" s="29"/>
      <c r="K201" s="29"/>
      <c r="L201" s="29"/>
      <c r="M201" s="29"/>
      <c r="N201" s="29"/>
      <c r="O201" s="29"/>
      <c r="S201" s="5"/>
      <c r="T201" s="5"/>
      <c r="U201" s="5"/>
      <c r="V201" s="6"/>
    </row>
    <row r="202" spans="1:32" s="1" customFormat="1" ht="23.65" hidden="1" customHeight="1" thickBot="1" x14ac:dyDescent="0.3">
      <c r="A202" s="1787"/>
      <c r="B202" s="1778"/>
      <c r="C202" s="1778"/>
      <c r="D202" s="1778"/>
      <c r="E202" s="1778"/>
      <c r="F202" s="1778"/>
      <c r="G202" s="1779"/>
      <c r="H202" s="2"/>
      <c r="I202" s="8"/>
      <c r="J202" s="29"/>
      <c r="K202" s="29"/>
      <c r="L202" s="29"/>
      <c r="M202" s="29"/>
      <c r="N202" s="29"/>
      <c r="O202" s="29"/>
      <c r="S202" s="5"/>
      <c r="T202" s="5"/>
      <c r="U202" s="5"/>
      <c r="V202" s="6"/>
    </row>
    <row r="203" spans="1:32" ht="18.75" hidden="1" x14ac:dyDescent="0.25">
      <c r="A203" s="8"/>
      <c r="B203" s="29"/>
      <c r="C203" s="29"/>
      <c r="D203" s="29"/>
      <c r="E203" s="29"/>
      <c r="F203" s="29"/>
      <c r="G203" s="29"/>
      <c r="H203" s="2"/>
      <c r="I203" s="8"/>
      <c r="J203" s="29"/>
      <c r="K203" s="29"/>
      <c r="L203" s="29"/>
      <c r="M203" s="29"/>
      <c r="N203" s="29"/>
      <c r="O203" s="29"/>
    </row>
    <row r="204" spans="1:32" ht="18.75" x14ac:dyDescent="0.25">
      <c r="A204" s="915" t="s">
        <v>1539</v>
      </c>
      <c r="B204" s="915"/>
      <c r="C204" s="915"/>
      <c r="D204" s="915"/>
      <c r="E204" s="915"/>
      <c r="F204" s="915"/>
      <c r="G204" s="915"/>
      <c r="H204" s="915"/>
      <c r="I204" s="915"/>
      <c r="J204" s="915"/>
      <c r="K204" s="915"/>
      <c r="L204" s="915"/>
      <c r="M204" s="915"/>
      <c r="N204" s="915"/>
      <c r="O204" s="915"/>
      <c r="P204" s="915"/>
      <c r="Q204" s="915"/>
      <c r="R204" s="915"/>
      <c r="S204" s="915"/>
      <c r="T204" s="915"/>
      <c r="U204" s="915"/>
      <c r="V204" s="915"/>
      <c r="W204" s="915"/>
      <c r="X204" s="915"/>
      <c r="Y204" s="915"/>
      <c r="Z204" s="915"/>
      <c r="AA204" s="915"/>
      <c r="AB204" s="915"/>
      <c r="AC204" s="915"/>
      <c r="AD204" s="915"/>
      <c r="AE204" s="915"/>
      <c r="AF204" s="915"/>
    </row>
    <row r="205" spans="1:32" ht="19.5" thickBot="1" x14ac:dyDescent="0.3">
      <c r="A205" s="8"/>
      <c r="B205" s="29"/>
      <c r="C205" s="29"/>
      <c r="D205" s="29"/>
      <c r="E205" s="29"/>
      <c r="F205" s="29"/>
      <c r="G205" s="29"/>
      <c r="H205" s="2"/>
      <c r="I205" s="8"/>
      <c r="J205" s="29"/>
      <c r="K205" s="29"/>
      <c r="L205" s="29"/>
      <c r="M205" s="29"/>
      <c r="N205" s="29"/>
      <c r="O205" s="29"/>
    </row>
    <row r="206" spans="1:32" ht="15" x14ac:dyDescent="0.25">
      <c r="A206" s="1773" t="s">
        <v>1509</v>
      </c>
      <c r="B206"/>
      <c r="C206" s="661" t="s">
        <v>864</v>
      </c>
      <c r="D206" s="662"/>
      <c r="E206" s="662"/>
      <c r="F206" s="662"/>
      <c r="G206" s="663"/>
      <c r="H206" s="2"/>
      <c r="I206" s="1773" t="s">
        <v>863</v>
      </c>
      <c r="J206" s="29"/>
      <c r="K206" s="661" t="s">
        <v>862</v>
      </c>
      <c r="L206" s="662"/>
      <c r="M206" s="662"/>
      <c r="N206" s="662"/>
      <c r="O206" s="663"/>
      <c r="Q206" s="1773" t="s">
        <v>1551</v>
      </c>
      <c r="S206" s="661" t="s">
        <v>1552</v>
      </c>
      <c r="T206" s="662"/>
      <c r="U206" s="662"/>
      <c r="V206" s="662"/>
      <c r="W206" s="663"/>
      <c r="Y206" s="1773" t="s">
        <v>1553</v>
      </c>
      <c r="AA206" s="661" t="s">
        <v>1554</v>
      </c>
      <c r="AB206" s="662"/>
      <c r="AC206" s="662"/>
      <c r="AD206" s="662"/>
      <c r="AE206" s="663"/>
    </row>
    <row r="207" spans="1:32" ht="15" x14ac:dyDescent="0.25">
      <c r="A207" s="1774"/>
      <c r="B207"/>
      <c r="C207" s="664"/>
      <c r="D207" s="665"/>
      <c r="E207" s="665"/>
      <c r="F207" s="665"/>
      <c r="G207" s="666"/>
      <c r="H207" s="2"/>
      <c r="I207" s="1774"/>
      <c r="J207" s="29"/>
      <c r="K207" s="664"/>
      <c r="L207" s="665"/>
      <c r="M207" s="665"/>
      <c r="N207" s="665"/>
      <c r="O207" s="666"/>
      <c r="Q207" s="1774"/>
      <c r="S207" s="664"/>
      <c r="T207" s="665"/>
      <c r="U207" s="665"/>
      <c r="V207" s="665"/>
      <c r="W207" s="666"/>
      <c r="Y207" s="1774"/>
      <c r="AA207" s="664"/>
      <c r="AB207" s="665"/>
      <c r="AC207" s="665"/>
      <c r="AD207" s="665"/>
      <c r="AE207" s="666"/>
    </row>
    <row r="208" spans="1:32" ht="15" x14ac:dyDescent="0.25">
      <c r="A208" s="1774"/>
      <c r="B208"/>
      <c r="C208" s="664"/>
      <c r="D208" s="665"/>
      <c r="E208" s="665"/>
      <c r="F208" s="665"/>
      <c r="G208" s="666"/>
      <c r="H208" s="2"/>
      <c r="I208" s="1774"/>
      <c r="J208" s="29"/>
      <c r="K208" s="664"/>
      <c r="L208" s="665"/>
      <c r="M208" s="665"/>
      <c r="N208" s="665"/>
      <c r="O208" s="666"/>
      <c r="Q208" s="1774"/>
      <c r="S208" s="664"/>
      <c r="T208" s="665"/>
      <c r="U208" s="665"/>
      <c r="V208" s="665"/>
      <c r="W208" s="666"/>
      <c r="Y208" s="1774"/>
      <c r="AA208" s="664"/>
      <c r="AB208" s="665"/>
      <c r="AC208" s="665"/>
      <c r="AD208" s="665"/>
      <c r="AE208" s="666"/>
    </row>
    <row r="209" spans="1:31" ht="15" x14ac:dyDescent="0.25">
      <c r="A209" s="1774"/>
      <c r="B209"/>
      <c r="C209" s="664"/>
      <c r="D209" s="665"/>
      <c r="E209" s="665"/>
      <c r="F209" s="665"/>
      <c r="G209" s="666"/>
      <c r="H209" s="2"/>
      <c r="I209" s="1774"/>
      <c r="J209" s="29"/>
      <c r="K209" s="664"/>
      <c r="L209" s="665"/>
      <c r="M209" s="665"/>
      <c r="N209" s="665"/>
      <c r="O209" s="666"/>
      <c r="Q209" s="1774"/>
      <c r="S209" s="664"/>
      <c r="T209" s="665"/>
      <c r="U209" s="665"/>
      <c r="V209" s="665"/>
      <c r="W209" s="666"/>
      <c r="Y209" s="1774"/>
      <c r="AA209" s="664"/>
      <c r="AB209" s="665"/>
      <c r="AC209" s="665"/>
      <c r="AD209" s="665"/>
      <c r="AE209" s="666"/>
    </row>
    <row r="210" spans="1:31" ht="15" x14ac:dyDescent="0.25">
      <c r="A210" s="1774"/>
      <c r="B210"/>
      <c r="C210" s="664"/>
      <c r="D210" s="665"/>
      <c r="E210" s="665"/>
      <c r="F210" s="665"/>
      <c r="G210" s="666"/>
      <c r="H210" s="2"/>
      <c r="I210" s="1774"/>
      <c r="J210" s="29"/>
      <c r="K210" s="664"/>
      <c r="L210" s="665"/>
      <c r="M210" s="665"/>
      <c r="N210" s="665"/>
      <c r="O210" s="666"/>
      <c r="Q210" s="1774"/>
      <c r="S210" s="664"/>
      <c r="T210" s="665"/>
      <c r="U210" s="665"/>
      <c r="V210" s="665"/>
      <c r="W210" s="666"/>
      <c r="Y210" s="1774"/>
      <c r="AA210" s="664"/>
      <c r="AB210" s="665"/>
      <c r="AC210" s="665"/>
      <c r="AD210" s="665"/>
      <c r="AE210" s="666"/>
    </row>
    <row r="211" spans="1:31" ht="15" x14ac:dyDescent="0.25">
      <c r="A211" s="1774"/>
      <c r="B211"/>
      <c r="C211" s="664"/>
      <c r="D211" s="665"/>
      <c r="E211" s="665"/>
      <c r="F211" s="665"/>
      <c r="G211" s="666"/>
      <c r="H211" s="2"/>
      <c r="I211" s="1774"/>
      <c r="J211" s="29"/>
      <c r="K211" s="664"/>
      <c r="L211" s="665"/>
      <c r="M211" s="665"/>
      <c r="N211" s="665"/>
      <c r="O211" s="666"/>
      <c r="Q211" s="1774"/>
      <c r="S211" s="664"/>
      <c r="T211" s="665"/>
      <c r="U211" s="665"/>
      <c r="V211" s="665"/>
      <c r="W211" s="666"/>
      <c r="Y211" s="1774"/>
      <c r="AA211" s="664"/>
      <c r="AB211" s="665"/>
      <c r="AC211" s="665"/>
      <c r="AD211" s="665"/>
      <c r="AE211" s="666"/>
    </row>
    <row r="212" spans="1:31" ht="15" x14ac:dyDescent="0.25">
      <c r="A212" s="1774"/>
      <c r="B212"/>
      <c r="C212" s="664"/>
      <c r="D212" s="665"/>
      <c r="E212" s="665"/>
      <c r="F212" s="665"/>
      <c r="G212" s="666"/>
      <c r="H212" s="2"/>
      <c r="I212" s="1774"/>
      <c r="J212" s="29"/>
      <c r="K212" s="664"/>
      <c r="L212" s="665"/>
      <c r="M212" s="665"/>
      <c r="N212" s="665"/>
      <c r="O212" s="666"/>
      <c r="Q212" s="1774"/>
      <c r="S212" s="664"/>
      <c r="T212" s="665"/>
      <c r="U212" s="665"/>
      <c r="V212" s="665"/>
      <c r="W212" s="666"/>
      <c r="Y212" s="1774"/>
      <c r="AA212" s="664"/>
      <c r="AB212" s="665"/>
      <c r="AC212" s="665"/>
      <c r="AD212" s="665"/>
      <c r="AE212" s="666"/>
    </row>
    <row r="213" spans="1:31" ht="15" x14ac:dyDescent="0.25">
      <c r="A213" s="1774"/>
      <c r="B213"/>
      <c r="C213" s="664"/>
      <c r="D213" s="665"/>
      <c r="E213" s="665"/>
      <c r="F213" s="665"/>
      <c r="G213" s="666"/>
      <c r="H213" s="2"/>
      <c r="I213" s="1774"/>
      <c r="J213" s="29"/>
      <c r="K213" s="664"/>
      <c r="L213" s="665"/>
      <c r="M213" s="665"/>
      <c r="N213" s="665"/>
      <c r="O213" s="666"/>
      <c r="Q213" s="1774"/>
      <c r="S213" s="664"/>
      <c r="T213" s="665"/>
      <c r="U213" s="665"/>
      <c r="V213" s="665"/>
      <c r="W213" s="666"/>
      <c r="Y213" s="1774"/>
      <c r="AA213" s="664"/>
      <c r="AB213" s="665"/>
      <c r="AC213" s="665"/>
      <c r="AD213" s="665"/>
      <c r="AE213" s="666"/>
    </row>
    <row r="214" spans="1:31" ht="15" x14ac:dyDescent="0.25">
      <c r="A214" s="1774"/>
      <c r="B214"/>
      <c r="C214" s="664"/>
      <c r="D214" s="665"/>
      <c r="E214" s="665"/>
      <c r="F214" s="665"/>
      <c r="G214" s="666"/>
      <c r="H214" s="2"/>
      <c r="I214" s="1774"/>
      <c r="J214" s="29"/>
      <c r="K214" s="664"/>
      <c r="L214" s="665"/>
      <c r="M214" s="665"/>
      <c r="N214" s="665"/>
      <c r="O214" s="666"/>
      <c r="Q214" s="1774"/>
      <c r="S214" s="664"/>
      <c r="T214" s="665"/>
      <c r="U214" s="665"/>
      <c r="V214" s="665"/>
      <c r="W214" s="666"/>
      <c r="Y214" s="1774"/>
      <c r="AA214" s="664"/>
      <c r="AB214" s="665"/>
      <c r="AC214" s="665"/>
      <c r="AD214" s="665"/>
      <c r="AE214" s="666"/>
    </row>
    <row r="215" spans="1:31" ht="15" x14ac:dyDescent="0.25">
      <c r="A215" s="1774"/>
      <c r="B215"/>
      <c r="C215" s="664"/>
      <c r="D215" s="665"/>
      <c r="E215" s="665"/>
      <c r="F215" s="665"/>
      <c r="G215" s="666"/>
      <c r="H215" s="2"/>
      <c r="I215" s="1774"/>
      <c r="J215" s="29"/>
      <c r="K215" s="664"/>
      <c r="L215" s="665"/>
      <c r="M215" s="665"/>
      <c r="N215" s="665"/>
      <c r="O215" s="666"/>
      <c r="Q215" s="1774"/>
      <c r="S215" s="664"/>
      <c r="T215" s="665"/>
      <c r="U215" s="665"/>
      <c r="V215" s="665"/>
      <c r="W215" s="666"/>
      <c r="Y215" s="1774"/>
      <c r="AA215" s="664"/>
      <c r="AB215" s="665"/>
      <c r="AC215" s="665"/>
      <c r="AD215" s="665"/>
      <c r="AE215" s="666"/>
    </row>
    <row r="216" spans="1:31" ht="15" x14ac:dyDescent="0.25">
      <c r="A216" s="1774"/>
      <c r="B216"/>
      <c r="C216" s="664"/>
      <c r="D216" s="665"/>
      <c r="E216" s="665"/>
      <c r="F216" s="665"/>
      <c r="G216" s="666"/>
      <c r="H216" s="2"/>
      <c r="I216" s="1774"/>
      <c r="J216" s="29"/>
      <c r="K216" s="664"/>
      <c r="L216" s="665"/>
      <c r="M216" s="665"/>
      <c r="N216" s="665"/>
      <c r="O216" s="666"/>
      <c r="Q216" s="1774"/>
      <c r="S216" s="664"/>
      <c r="T216" s="665"/>
      <c r="U216" s="665"/>
      <c r="V216" s="665"/>
      <c r="W216" s="666"/>
      <c r="Y216" s="1774"/>
      <c r="AA216" s="664"/>
      <c r="AB216" s="665"/>
      <c r="AC216" s="665"/>
      <c r="AD216" s="665"/>
      <c r="AE216" s="666"/>
    </row>
    <row r="217" spans="1:31" ht="15" x14ac:dyDescent="0.25">
      <c r="A217" s="1774"/>
      <c r="B217"/>
      <c r="C217" s="664"/>
      <c r="D217" s="665"/>
      <c r="E217" s="665"/>
      <c r="F217" s="665"/>
      <c r="G217" s="666"/>
      <c r="H217" s="2"/>
      <c r="I217" s="1774"/>
      <c r="J217" s="29"/>
      <c r="K217" s="664"/>
      <c r="L217" s="665"/>
      <c r="M217" s="665"/>
      <c r="N217" s="665"/>
      <c r="O217" s="666"/>
      <c r="Q217" s="1774"/>
      <c r="S217" s="664"/>
      <c r="T217" s="665"/>
      <c r="U217" s="665"/>
      <c r="V217" s="665"/>
      <c r="W217" s="666"/>
      <c r="Y217" s="1774"/>
      <c r="AA217" s="664"/>
      <c r="AB217" s="665"/>
      <c r="AC217" s="665"/>
      <c r="AD217" s="665"/>
      <c r="AE217" s="666"/>
    </row>
    <row r="218" spans="1:31" ht="39.6" customHeight="1" thickBot="1" x14ac:dyDescent="0.3">
      <c r="A218" s="1775"/>
      <c r="B218" s="29"/>
      <c r="C218" s="667"/>
      <c r="D218" s="668"/>
      <c r="E218" s="668"/>
      <c r="F218" s="668"/>
      <c r="G218" s="669"/>
      <c r="H218" s="2"/>
      <c r="I218" s="1775"/>
      <c r="J218" s="29"/>
      <c r="K218" s="667"/>
      <c r="L218" s="668"/>
      <c r="M218" s="668"/>
      <c r="N218" s="668"/>
      <c r="O218" s="669"/>
      <c r="Q218" s="1775"/>
      <c r="S218" s="667"/>
      <c r="T218" s="668"/>
      <c r="U218" s="668"/>
      <c r="V218" s="668"/>
      <c r="W218" s="669"/>
      <c r="Y218" s="1775"/>
      <c r="AA218" s="667"/>
      <c r="AB218" s="668"/>
      <c r="AC218" s="668"/>
      <c r="AD218" s="668"/>
      <c r="AE218" s="669"/>
    </row>
    <row r="219" spans="1:31" thickBot="1" x14ac:dyDescent="0.3">
      <c r="A219" s="314" t="s">
        <v>1538</v>
      </c>
      <c r="B219" s="29"/>
      <c r="C219" s="1764" t="s">
        <v>1538</v>
      </c>
      <c r="D219" s="1765"/>
      <c r="E219" s="1765"/>
      <c r="F219" s="1765"/>
      <c r="G219" s="1766"/>
      <c r="H219" s="2"/>
      <c r="I219" s="314" t="s">
        <v>1538</v>
      </c>
      <c r="J219" s="29"/>
      <c r="K219" s="795" t="s">
        <v>1538</v>
      </c>
      <c r="L219" s="796"/>
      <c r="M219" s="796"/>
      <c r="N219" s="796"/>
      <c r="O219" s="797"/>
      <c r="Q219" s="314" t="s">
        <v>1538</v>
      </c>
      <c r="S219" s="795" t="s">
        <v>1538</v>
      </c>
      <c r="T219" s="796"/>
      <c r="U219" s="796"/>
      <c r="V219" s="796"/>
      <c r="W219" s="797"/>
      <c r="Y219" s="314" t="s">
        <v>1538</v>
      </c>
      <c r="AA219" s="795" t="s">
        <v>1538</v>
      </c>
      <c r="AB219" s="796"/>
      <c r="AC219" s="796"/>
      <c r="AD219" s="796"/>
      <c r="AE219" s="797"/>
    </row>
    <row r="220" spans="1:31" ht="19.5" thickBot="1" x14ac:dyDescent="0.3">
      <c r="A220" s="8"/>
      <c r="B220" s="29"/>
      <c r="C220" s="29"/>
      <c r="D220" s="29"/>
      <c r="E220" s="29"/>
      <c r="F220" s="29"/>
      <c r="G220" s="29"/>
      <c r="H220" s="2"/>
      <c r="I220" s="8"/>
      <c r="J220" s="29"/>
      <c r="K220" s="29"/>
      <c r="L220" s="29"/>
      <c r="M220" s="29"/>
      <c r="N220" s="29"/>
      <c r="O220" s="29"/>
    </row>
    <row r="221" spans="1:31" ht="15" customHeight="1" x14ac:dyDescent="0.25">
      <c r="A221" s="1773" t="s">
        <v>1909</v>
      </c>
      <c r="B221"/>
      <c r="C221" s="441"/>
      <c r="D221" s="441"/>
      <c r="E221" s="441"/>
      <c r="F221" s="441"/>
      <c r="G221" s="441"/>
      <c r="H221" s="2"/>
      <c r="I221" s="441"/>
      <c r="J221" s="29"/>
      <c r="K221" s="441"/>
      <c r="L221" s="441"/>
      <c r="M221" s="441"/>
      <c r="N221" s="441"/>
      <c r="O221" s="441"/>
      <c r="Q221" s="441"/>
      <c r="S221" s="441"/>
      <c r="T221" s="441"/>
      <c r="U221" s="441"/>
      <c r="V221" s="441"/>
      <c r="W221" s="441"/>
      <c r="Y221" s="441"/>
      <c r="AA221" s="441"/>
      <c r="AB221" s="441"/>
      <c r="AC221" s="441"/>
      <c r="AD221" s="441"/>
      <c r="AE221" s="441"/>
    </row>
    <row r="222" spans="1:31" ht="15" customHeight="1" x14ac:dyDescent="0.25">
      <c r="A222" s="1774"/>
      <c r="B222"/>
      <c r="C222" s="441"/>
      <c r="D222" s="441"/>
      <c r="E222" s="441"/>
      <c r="F222" s="441"/>
      <c r="G222" s="441"/>
      <c r="H222" s="2"/>
      <c r="I222" s="441"/>
      <c r="J222" s="29"/>
      <c r="K222" s="441"/>
      <c r="L222" s="441"/>
      <c r="M222" s="441"/>
      <c r="N222" s="441"/>
      <c r="O222" s="441"/>
      <c r="Q222" s="441"/>
      <c r="S222" s="441"/>
      <c r="T222" s="441"/>
      <c r="U222" s="441"/>
      <c r="V222" s="441"/>
      <c r="W222" s="441"/>
      <c r="Y222" s="441"/>
      <c r="AA222" s="441"/>
      <c r="AB222" s="441"/>
      <c r="AC222" s="441"/>
      <c r="AD222" s="441"/>
      <c r="AE222" s="441"/>
    </row>
    <row r="223" spans="1:31" ht="15" customHeight="1" x14ac:dyDescent="0.25">
      <c r="A223" s="1774"/>
      <c r="B223"/>
      <c r="C223" s="441"/>
      <c r="D223" s="441"/>
      <c r="E223" s="441"/>
      <c r="F223" s="441"/>
      <c r="G223" s="441"/>
      <c r="H223" s="2"/>
      <c r="I223" s="441"/>
      <c r="J223" s="29"/>
      <c r="K223" s="441"/>
      <c r="L223" s="441"/>
      <c r="M223" s="441"/>
      <c r="N223" s="441"/>
      <c r="O223" s="441"/>
      <c r="Q223" s="441"/>
      <c r="S223" s="441"/>
      <c r="T223" s="441"/>
      <c r="U223" s="441"/>
      <c r="V223" s="441"/>
      <c r="W223" s="441"/>
      <c r="Y223" s="441"/>
      <c r="AA223" s="441"/>
      <c r="AB223" s="441"/>
      <c r="AC223" s="441"/>
      <c r="AD223" s="441"/>
      <c r="AE223" s="441"/>
    </row>
    <row r="224" spans="1:31" ht="15" customHeight="1" x14ac:dyDescent="0.25">
      <c r="A224" s="1774"/>
      <c r="B224"/>
      <c r="C224" s="441"/>
      <c r="D224" s="441"/>
      <c r="E224" s="441"/>
      <c r="F224" s="441"/>
      <c r="G224" s="441"/>
      <c r="H224" s="2"/>
      <c r="I224" s="441"/>
      <c r="J224" s="29"/>
      <c r="K224" s="441"/>
      <c r="L224" s="441"/>
      <c r="M224" s="441"/>
      <c r="N224" s="441"/>
      <c r="O224" s="441"/>
      <c r="Q224" s="441"/>
      <c r="S224" s="441"/>
      <c r="T224" s="441"/>
      <c r="U224" s="441"/>
      <c r="V224" s="441"/>
      <c r="W224" s="441"/>
      <c r="Y224" s="441"/>
      <c r="AA224" s="441"/>
      <c r="AB224" s="441"/>
      <c r="AC224" s="441"/>
      <c r="AD224" s="441"/>
      <c r="AE224" s="441"/>
    </row>
    <row r="225" spans="1:31" ht="15" customHeight="1" x14ac:dyDescent="0.25">
      <c r="A225" s="1774"/>
      <c r="B225"/>
      <c r="C225" s="441"/>
      <c r="D225" s="441"/>
      <c r="E225" s="441"/>
      <c r="F225" s="441"/>
      <c r="G225" s="441"/>
      <c r="H225" s="2"/>
      <c r="I225" s="441"/>
      <c r="J225" s="29"/>
      <c r="K225" s="441"/>
      <c r="L225" s="441"/>
      <c r="M225" s="441"/>
      <c r="N225" s="441"/>
      <c r="O225" s="441"/>
      <c r="Q225" s="441"/>
      <c r="S225" s="441"/>
      <c r="T225" s="441"/>
      <c r="U225" s="441"/>
      <c r="V225" s="441"/>
      <c r="W225" s="441"/>
      <c r="Y225" s="441"/>
      <c r="AA225" s="441"/>
      <c r="AB225" s="441"/>
      <c r="AC225" s="441"/>
      <c r="AD225" s="441"/>
      <c r="AE225" s="441"/>
    </row>
    <row r="226" spans="1:31" ht="15" customHeight="1" x14ac:dyDescent="0.25">
      <c r="A226" s="1774"/>
      <c r="B226"/>
      <c r="C226" s="441"/>
      <c r="D226" s="441"/>
      <c r="E226" s="441"/>
      <c r="F226" s="441"/>
      <c r="G226" s="441"/>
      <c r="H226" s="2"/>
      <c r="I226" s="441"/>
      <c r="J226" s="29"/>
      <c r="K226" s="441"/>
      <c r="L226" s="441"/>
      <c r="M226" s="441"/>
      <c r="N226" s="441"/>
      <c r="O226" s="441"/>
      <c r="Q226" s="441"/>
      <c r="S226" s="441"/>
      <c r="T226" s="441"/>
      <c r="U226" s="441"/>
      <c r="V226" s="441"/>
      <c r="W226" s="441"/>
      <c r="Y226" s="441"/>
      <c r="AA226" s="441"/>
      <c r="AB226" s="441"/>
      <c r="AC226" s="441"/>
      <c r="AD226" s="441"/>
      <c r="AE226" s="441"/>
    </row>
    <row r="227" spans="1:31" ht="15" customHeight="1" x14ac:dyDescent="0.25">
      <c r="A227" s="1774"/>
      <c r="B227"/>
      <c r="C227" s="441"/>
      <c r="D227" s="441"/>
      <c r="E227" s="441"/>
      <c r="F227" s="441"/>
      <c r="G227" s="441"/>
      <c r="H227" s="2"/>
      <c r="I227" s="441"/>
      <c r="J227" s="29"/>
      <c r="K227" s="441"/>
      <c r="L227" s="441"/>
      <c r="M227" s="441"/>
      <c r="N227" s="441"/>
      <c r="O227" s="441"/>
      <c r="Q227" s="441"/>
      <c r="S227" s="441"/>
      <c r="T227" s="441"/>
      <c r="U227" s="441"/>
      <c r="V227" s="441"/>
      <c r="W227" s="441"/>
      <c r="Y227" s="441"/>
      <c r="AA227" s="441"/>
      <c r="AB227" s="441"/>
      <c r="AC227" s="441"/>
      <c r="AD227" s="441"/>
      <c r="AE227" s="441"/>
    </row>
    <row r="228" spans="1:31" ht="15" customHeight="1" x14ac:dyDescent="0.25">
      <c r="A228" s="1774"/>
      <c r="B228"/>
      <c r="C228" s="441"/>
      <c r="D228" s="441"/>
      <c r="E228" s="441"/>
      <c r="F228" s="441"/>
      <c r="G228" s="441"/>
      <c r="H228" s="2"/>
      <c r="I228" s="441"/>
      <c r="J228" s="29"/>
      <c r="K228" s="441"/>
      <c r="L228" s="441"/>
      <c r="M228" s="441"/>
      <c r="N228" s="441"/>
      <c r="O228" s="441"/>
      <c r="Q228" s="441"/>
      <c r="S228" s="441"/>
      <c r="T228" s="441"/>
      <c r="U228" s="441"/>
      <c r="V228" s="441"/>
      <c r="W228" s="441"/>
      <c r="Y228" s="441"/>
      <c r="AA228" s="441"/>
      <c r="AB228" s="441"/>
      <c r="AC228" s="441"/>
      <c r="AD228" s="441"/>
      <c r="AE228" s="441"/>
    </row>
    <row r="229" spans="1:31" ht="15" customHeight="1" x14ac:dyDescent="0.25">
      <c r="A229" s="1774"/>
      <c r="B229"/>
      <c r="C229" s="441"/>
      <c r="D229" s="441"/>
      <c r="E229" s="441"/>
      <c r="F229" s="441"/>
      <c r="G229" s="441"/>
      <c r="H229" s="2"/>
      <c r="I229" s="441"/>
      <c r="J229" s="29"/>
      <c r="K229" s="441"/>
      <c r="L229" s="441"/>
      <c r="M229" s="441"/>
      <c r="N229" s="441"/>
      <c r="O229" s="441"/>
      <c r="Q229" s="441"/>
      <c r="S229" s="441"/>
      <c r="T229" s="441"/>
      <c r="U229" s="441"/>
      <c r="V229" s="441"/>
      <c r="W229" s="441"/>
      <c r="Y229" s="441"/>
      <c r="AA229" s="441"/>
      <c r="AB229" s="441"/>
      <c r="AC229" s="441"/>
      <c r="AD229" s="441"/>
      <c r="AE229" s="441"/>
    </row>
    <row r="230" spans="1:31" ht="15" customHeight="1" x14ac:dyDescent="0.25">
      <c r="A230" s="1774"/>
      <c r="B230"/>
      <c r="C230" s="441"/>
      <c r="D230" s="441"/>
      <c r="E230" s="441"/>
      <c r="F230" s="441"/>
      <c r="G230" s="441"/>
      <c r="H230" s="2"/>
      <c r="I230" s="441"/>
      <c r="J230" s="29"/>
      <c r="K230" s="441"/>
      <c r="L230" s="441"/>
      <c r="M230" s="441"/>
      <c r="N230" s="441"/>
      <c r="O230" s="441"/>
      <c r="Q230" s="441"/>
      <c r="S230" s="441"/>
      <c r="T230" s="441"/>
      <c r="U230" s="441"/>
      <c r="V230" s="441"/>
      <c r="W230" s="441"/>
      <c r="Y230" s="441"/>
      <c r="AA230" s="441"/>
      <c r="AB230" s="441"/>
      <c r="AC230" s="441"/>
      <c r="AD230" s="441"/>
      <c r="AE230" s="441"/>
    </row>
    <row r="231" spans="1:31" ht="15" customHeight="1" x14ac:dyDescent="0.25">
      <c r="A231" s="1774"/>
      <c r="B231"/>
      <c r="C231" s="441"/>
      <c r="D231" s="441"/>
      <c r="E231" s="441"/>
      <c r="F231" s="441"/>
      <c r="G231" s="441"/>
      <c r="H231" s="2"/>
      <c r="I231" s="441"/>
      <c r="J231" s="29"/>
      <c r="K231" s="441"/>
      <c r="L231" s="441"/>
      <c r="M231" s="441"/>
      <c r="N231" s="441"/>
      <c r="O231" s="441"/>
      <c r="Q231" s="441"/>
      <c r="S231" s="441"/>
      <c r="T231" s="441"/>
      <c r="U231" s="441"/>
      <c r="V231" s="441"/>
      <c r="W231" s="441"/>
      <c r="Y231" s="441"/>
      <c r="AA231" s="441"/>
      <c r="AB231" s="441"/>
      <c r="AC231" s="441"/>
      <c r="AD231" s="441"/>
      <c r="AE231" s="441"/>
    </row>
    <row r="232" spans="1:31" ht="15" customHeight="1" x14ac:dyDescent="0.25">
      <c r="A232" s="1774"/>
      <c r="B232"/>
      <c r="C232" s="441"/>
      <c r="D232" s="441"/>
      <c r="E232" s="441"/>
      <c r="F232" s="441"/>
      <c r="G232" s="441"/>
      <c r="H232" s="2"/>
      <c r="I232" s="441"/>
      <c r="J232" s="29"/>
      <c r="K232" s="441"/>
      <c r="L232" s="441"/>
      <c r="M232" s="441"/>
      <c r="N232" s="441"/>
      <c r="O232" s="441"/>
      <c r="Q232" s="441"/>
      <c r="S232" s="441"/>
      <c r="T232" s="441"/>
      <c r="U232" s="441"/>
      <c r="V232" s="441"/>
      <c r="W232" s="441"/>
      <c r="Y232" s="441"/>
      <c r="AA232" s="441"/>
      <c r="AB232" s="441"/>
      <c r="AC232" s="441"/>
      <c r="AD232" s="441"/>
      <c r="AE232" s="441"/>
    </row>
    <row r="233" spans="1:31" ht="39.6" customHeight="1" thickBot="1" x14ac:dyDescent="0.3">
      <c r="A233" s="1775"/>
      <c r="B233"/>
      <c r="C233" s="441"/>
      <c r="D233" s="441"/>
      <c r="E233" s="441"/>
      <c r="F233" s="441"/>
      <c r="G233" s="441"/>
      <c r="H233" s="2"/>
      <c r="I233" s="441"/>
      <c r="J233" s="29"/>
      <c r="K233" s="441"/>
      <c r="L233" s="441"/>
      <c r="M233" s="441"/>
      <c r="N233" s="441"/>
      <c r="O233" s="441"/>
      <c r="Q233" s="441"/>
      <c r="S233" s="441"/>
      <c r="T233" s="441"/>
      <c r="U233" s="441"/>
      <c r="V233" s="441"/>
      <c r="W233" s="441"/>
      <c r="Y233" s="441"/>
      <c r="AA233" s="441"/>
      <c r="AB233" s="441"/>
      <c r="AC233" s="441"/>
      <c r="AD233" s="441"/>
      <c r="AE233" s="441"/>
    </row>
    <row r="234" spans="1:31" thickBot="1" x14ac:dyDescent="0.3">
      <c r="A234" s="314" t="s">
        <v>1538</v>
      </c>
      <c r="B234" s="315"/>
      <c r="C234" s="442"/>
      <c r="D234" s="442"/>
      <c r="E234" s="442"/>
      <c r="F234" s="442"/>
      <c r="G234" s="442"/>
      <c r="H234" s="2"/>
      <c r="I234" s="316"/>
      <c r="J234" s="29"/>
      <c r="K234" s="442"/>
      <c r="L234" s="442"/>
      <c r="M234" s="442"/>
      <c r="N234" s="442"/>
      <c r="O234" s="442"/>
      <c r="Q234" s="316"/>
      <c r="S234" s="442"/>
      <c r="T234" s="442"/>
      <c r="U234" s="442"/>
      <c r="V234" s="442"/>
      <c r="W234" s="442"/>
      <c r="Y234" s="316"/>
      <c r="AA234" s="442"/>
      <c r="AB234" s="442"/>
      <c r="AC234" s="442"/>
      <c r="AD234" s="442"/>
      <c r="AE234" s="442"/>
    </row>
    <row r="235" spans="1:31" ht="18.75" x14ac:dyDescent="0.25">
      <c r="A235" s="316"/>
      <c r="B235" s="315"/>
      <c r="C235" s="317"/>
      <c r="D235" s="317"/>
      <c r="E235" s="317"/>
      <c r="F235" s="317"/>
      <c r="G235" s="317"/>
      <c r="H235" s="2"/>
      <c r="I235" s="8"/>
      <c r="J235" s="29"/>
      <c r="K235" s="29"/>
      <c r="L235" s="29"/>
      <c r="M235" s="29"/>
      <c r="N235" s="29"/>
      <c r="O235" s="29"/>
    </row>
    <row r="236" spans="1:31" ht="30.75" customHeight="1" x14ac:dyDescent="0.25">
      <c r="A236" s="918" t="s">
        <v>1752</v>
      </c>
      <c r="B236" s="918"/>
      <c r="C236" s="918"/>
      <c r="D236" s="918"/>
      <c r="E236" s="918"/>
      <c r="F236" s="918"/>
      <c r="G236" s="918"/>
      <c r="H236" s="918"/>
      <c r="I236" s="918"/>
      <c r="J236" s="918"/>
      <c r="K236" s="918"/>
      <c r="L236" s="918"/>
      <c r="M236" s="918"/>
      <c r="N236" s="918"/>
      <c r="O236" s="918"/>
      <c r="P236" s="918"/>
      <c r="Q236" s="918"/>
      <c r="R236" s="918"/>
      <c r="S236" s="918"/>
      <c r="T236" s="918"/>
      <c r="U236" s="918"/>
      <c r="V236" s="918"/>
      <c r="W236" s="918"/>
      <c r="X236" s="918"/>
      <c r="Y236" s="918"/>
      <c r="Z236" s="918"/>
      <c r="AA236" s="918"/>
      <c r="AB236" s="918"/>
      <c r="AC236" s="918"/>
      <c r="AD236" s="918"/>
      <c r="AE236" s="918"/>
    </row>
    <row r="237" spans="1:31" ht="19.5" thickBot="1" x14ac:dyDescent="0.3">
      <c r="A237" s="8"/>
      <c r="B237" s="29"/>
      <c r="C237" s="29"/>
      <c r="D237" s="29"/>
      <c r="E237" s="29"/>
      <c r="F237" s="29"/>
      <c r="G237" s="29"/>
      <c r="I237" s="8"/>
      <c r="J237" s="34"/>
      <c r="K237" s="34"/>
      <c r="L237" s="34"/>
      <c r="M237" s="34"/>
      <c r="N237" s="34"/>
      <c r="O237" s="34"/>
      <c r="Q237" s="35"/>
      <c r="R237" s="29"/>
      <c r="S237" s="29"/>
      <c r="T237" s="29"/>
      <c r="U237" s="29"/>
      <c r="V237" s="29"/>
      <c r="W237" s="29"/>
      <c r="Y237" s="35"/>
      <c r="Z237" s="34"/>
      <c r="AA237" s="34"/>
      <c r="AB237" s="34"/>
      <c r="AC237" s="34"/>
      <c r="AD237" s="34"/>
      <c r="AE237" s="34"/>
    </row>
    <row r="238" spans="1:31" ht="23.65" customHeight="1" thickTop="1" x14ac:dyDescent="0.25">
      <c r="A238" s="858" t="s">
        <v>307</v>
      </c>
      <c r="B238" s="644" t="s">
        <v>41</v>
      </c>
      <c r="C238" s="644"/>
      <c r="D238" s="644" t="s">
        <v>108</v>
      </c>
      <c r="E238" s="644"/>
      <c r="F238" s="644" t="s">
        <v>108</v>
      </c>
      <c r="G238" s="660"/>
      <c r="I238" s="1360" t="s">
        <v>1704</v>
      </c>
      <c r="J238" s="624" t="s">
        <v>41</v>
      </c>
      <c r="K238" s="622"/>
      <c r="L238" s="621" t="s">
        <v>1</v>
      </c>
      <c r="M238" s="824"/>
      <c r="N238" s="624" t="s">
        <v>1</v>
      </c>
      <c r="O238" s="625"/>
      <c r="Q238" s="942" t="s">
        <v>874</v>
      </c>
      <c r="R238" s="623" t="s">
        <v>41</v>
      </c>
      <c r="S238" s="624"/>
      <c r="T238" s="1783" t="s">
        <v>873</v>
      </c>
      <c r="U238" s="1784"/>
      <c r="V238" s="1783" t="s">
        <v>873</v>
      </c>
      <c r="W238" s="1793"/>
      <c r="Y238" s="858" t="s">
        <v>311</v>
      </c>
      <c r="Z238" s="815" t="s">
        <v>0</v>
      </c>
      <c r="AA238" s="816"/>
      <c r="AB238" s="815" t="s">
        <v>108</v>
      </c>
      <c r="AC238" s="816"/>
      <c r="AD238" s="917" t="s">
        <v>108</v>
      </c>
      <c r="AE238" s="900"/>
    </row>
    <row r="239" spans="1:31" ht="20.25" customHeight="1" x14ac:dyDescent="0.25">
      <c r="A239" s="859"/>
      <c r="B239" s="719" t="s">
        <v>308</v>
      </c>
      <c r="C239" s="719"/>
      <c r="D239" s="1715">
        <v>25100</v>
      </c>
      <c r="E239" s="1715"/>
      <c r="F239" s="1715">
        <f>D239*(1-'SZORZÓ+FELTÉTELEK'!$A$1)</f>
        <v>25100</v>
      </c>
      <c r="G239" s="1716">
        <v>20184.000000000004</v>
      </c>
      <c r="I239" s="1361"/>
      <c r="J239" s="825" t="s">
        <v>872</v>
      </c>
      <c r="K239" s="530"/>
      <c r="L239" s="727">
        <v>30300</v>
      </c>
      <c r="M239" s="630"/>
      <c r="N239" s="630">
        <f>L239*(1-'SZORZÓ+FELTÉTELEK'!$A$1)</f>
        <v>30300</v>
      </c>
      <c r="O239" s="631">
        <v>20184.000000000004</v>
      </c>
      <c r="Q239" s="943"/>
      <c r="R239" s="529" t="s">
        <v>430</v>
      </c>
      <c r="S239" s="530"/>
      <c r="T239" s="727">
        <v>42100</v>
      </c>
      <c r="U239" s="630"/>
      <c r="V239" s="727">
        <f>T239*(1-'SZORZÓ+FELTÉTELEK'!$A$1)</f>
        <v>42100</v>
      </c>
      <c r="W239" s="629">
        <v>20184.000000000004</v>
      </c>
      <c r="Y239" s="859"/>
      <c r="Z239" s="529" t="s">
        <v>119</v>
      </c>
      <c r="AA239" s="530"/>
      <c r="AB239" s="770">
        <v>21700</v>
      </c>
      <c r="AC239" s="771"/>
      <c r="AD239" s="744">
        <f>AB239*(1-'SZORZÓ+FELTÉTELEK'!$A$1)</f>
        <v>21700</v>
      </c>
      <c r="AE239" s="745">
        <v>20184.000000000004</v>
      </c>
    </row>
    <row r="240" spans="1:31" ht="20.25" customHeight="1" x14ac:dyDescent="0.25">
      <c r="A240" s="859"/>
      <c r="B240" s="719" t="s">
        <v>309</v>
      </c>
      <c r="C240" s="719"/>
      <c r="D240" s="1715">
        <v>29100</v>
      </c>
      <c r="E240" s="1715"/>
      <c r="F240" s="1715">
        <f>D240*(1-'SZORZÓ+FELTÉTELEK'!$A$1)</f>
        <v>29100</v>
      </c>
      <c r="G240" s="1716">
        <v>20184.000000000004</v>
      </c>
      <c r="I240" s="1361"/>
      <c r="J240" s="825" t="s">
        <v>1705</v>
      </c>
      <c r="K240" s="530"/>
      <c r="L240" s="727">
        <v>35300</v>
      </c>
      <c r="M240" s="630"/>
      <c r="N240" s="630">
        <f>L240*(1-'SZORZÓ+FELTÉTELEK'!$A$1)</f>
        <v>35300</v>
      </c>
      <c r="O240" s="631">
        <v>20184.000000000004</v>
      </c>
      <c r="Q240" s="943"/>
      <c r="R240" s="799"/>
      <c r="S240" s="781"/>
      <c r="T240" s="781"/>
      <c r="U240" s="781"/>
      <c r="V240" s="781"/>
      <c r="W240" s="1381"/>
      <c r="Y240" s="859"/>
      <c r="Z240" s="529" t="s">
        <v>94</v>
      </c>
      <c r="AA240" s="530"/>
      <c r="AB240" s="770">
        <f>AB239+2600</f>
        <v>24300</v>
      </c>
      <c r="AC240" s="771"/>
      <c r="AD240" s="744">
        <f>AB240*(1-'SZORZÓ+FELTÉTELEK'!$A$1)</f>
        <v>24300</v>
      </c>
      <c r="AE240" s="745">
        <v>20184.000000000004</v>
      </c>
    </row>
    <row r="241" spans="1:31" ht="20.25" customHeight="1" x14ac:dyDescent="0.25">
      <c r="A241" s="859"/>
      <c r="B241" s="799"/>
      <c r="C241" s="781"/>
      <c r="D241" s="781"/>
      <c r="E241" s="781"/>
      <c r="F241" s="781"/>
      <c r="G241" s="800"/>
      <c r="I241" s="1361"/>
      <c r="J241" s="799"/>
      <c r="K241" s="781"/>
      <c r="L241" s="781"/>
      <c r="M241" s="781"/>
      <c r="N241" s="781"/>
      <c r="O241" s="1381"/>
      <c r="Q241" s="943"/>
      <c r="R241" s="801"/>
      <c r="S241" s="802"/>
      <c r="T241" s="802"/>
      <c r="U241" s="802"/>
      <c r="V241" s="802"/>
      <c r="W241" s="1382"/>
      <c r="Y241" s="859"/>
      <c r="Z241" s="529" t="s">
        <v>1113</v>
      </c>
      <c r="AA241" s="530"/>
      <c r="AB241" s="770">
        <f>AB239+4200</f>
        <v>25900</v>
      </c>
      <c r="AC241" s="771"/>
      <c r="AD241" s="744">
        <f>AB241*(1-'SZORZÓ+FELTÉTELEK'!$A$1)</f>
        <v>25900</v>
      </c>
      <c r="AE241" s="745">
        <v>20184.000000000004</v>
      </c>
    </row>
    <row r="242" spans="1:31" ht="20.25" customHeight="1" x14ac:dyDescent="0.25">
      <c r="A242" s="859"/>
      <c r="B242" s="801"/>
      <c r="C242" s="802"/>
      <c r="D242" s="802"/>
      <c r="E242" s="802"/>
      <c r="F242" s="802"/>
      <c r="G242" s="803"/>
      <c r="I242" s="1361"/>
      <c r="J242" s="801"/>
      <c r="K242" s="802"/>
      <c r="L242" s="802"/>
      <c r="M242" s="802"/>
      <c r="N242" s="802"/>
      <c r="O242" s="1382"/>
      <c r="Q242" s="943"/>
      <c r="R242" s="801"/>
      <c r="S242" s="802"/>
      <c r="T242" s="802"/>
      <c r="U242" s="802"/>
      <c r="V242" s="802"/>
      <c r="W242" s="1382"/>
      <c r="Y242" s="859"/>
      <c r="Z242" s="810" t="s">
        <v>1432</v>
      </c>
      <c r="AA242" s="811"/>
      <c r="AB242" s="770">
        <f>AB239+5400</f>
        <v>27100</v>
      </c>
      <c r="AC242" s="771"/>
      <c r="AD242" s="744">
        <f>AB242*(1-'SZORZÓ+FELTÉTELEK'!$A$1)</f>
        <v>27100</v>
      </c>
      <c r="AE242" s="745">
        <v>20184.000000000004</v>
      </c>
    </row>
    <row r="243" spans="1:31" ht="20.25" customHeight="1" x14ac:dyDescent="0.25">
      <c r="A243" s="859"/>
      <c r="B243" s="801"/>
      <c r="C243" s="802"/>
      <c r="D243" s="802"/>
      <c r="E243" s="802"/>
      <c r="F243" s="802"/>
      <c r="G243" s="803"/>
      <c r="I243" s="1361"/>
      <c r="J243" s="801"/>
      <c r="K243" s="802"/>
      <c r="L243" s="802"/>
      <c r="M243" s="802"/>
      <c r="N243" s="802"/>
      <c r="O243" s="1382"/>
      <c r="Q243" s="943"/>
      <c r="R243" s="801"/>
      <c r="S243" s="802"/>
      <c r="T243" s="802"/>
      <c r="U243" s="802"/>
      <c r="V243" s="802"/>
      <c r="W243" s="1382"/>
      <c r="Y243" s="859"/>
      <c r="Z243" s="810" t="s">
        <v>1441</v>
      </c>
      <c r="AA243" s="811"/>
      <c r="AB243" s="770">
        <f>AB239+5400</f>
        <v>27100</v>
      </c>
      <c r="AC243" s="771"/>
      <c r="AD243" s="744">
        <f>AB243*(1-'SZORZÓ+FELTÉTELEK'!$A$1)</f>
        <v>27100</v>
      </c>
      <c r="AE243" s="745">
        <v>20184.000000000004</v>
      </c>
    </row>
    <row r="244" spans="1:31" ht="20.25" customHeight="1" x14ac:dyDescent="0.25">
      <c r="A244" s="859"/>
      <c r="B244" s="735"/>
      <c r="C244" s="736"/>
      <c r="D244" s="736"/>
      <c r="E244" s="736"/>
      <c r="F244" s="736"/>
      <c r="G244" s="737"/>
      <c r="I244" s="1361"/>
      <c r="J244" s="735"/>
      <c r="K244" s="736"/>
      <c r="L244" s="736"/>
      <c r="M244" s="736"/>
      <c r="N244" s="736"/>
      <c r="O244" s="1383"/>
      <c r="Q244" s="943"/>
      <c r="R244" s="735"/>
      <c r="S244" s="736"/>
      <c r="T244" s="736"/>
      <c r="U244" s="736"/>
      <c r="V244" s="736"/>
      <c r="W244" s="1383"/>
      <c r="Y244" s="859"/>
      <c r="Z244" s="810" t="s">
        <v>1442</v>
      </c>
      <c r="AA244" s="811"/>
      <c r="AB244" s="770">
        <f>AB239+12900</f>
        <v>34600</v>
      </c>
      <c r="AC244" s="771"/>
      <c r="AD244" s="744">
        <f>AB244*(1-'SZORZÓ+FELTÉTELEK'!$A$1)</f>
        <v>34600</v>
      </c>
      <c r="AE244" s="745">
        <v>20184.000000000004</v>
      </c>
    </row>
    <row r="245" spans="1:31" ht="12.75" customHeight="1" x14ac:dyDescent="0.25">
      <c r="A245" s="859"/>
      <c r="B245" s="88" t="s">
        <v>2</v>
      </c>
      <c r="C245" s="89" t="s">
        <v>277</v>
      </c>
      <c r="D245" s="654"/>
      <c r="E245" s="655"/>
      <c r="F245" s="88" t="s">
        <v>3</v>
      </c>
      <c r="G245" s="73" t="s">
        <v>100</v>
      </c>
      <c r="I245" s="1361"/>
      <c r="J245" s="87" t="s">
        <v>2</v>
      </c>
      <c r="K245" s="98" t="s">
        <v>272</v>
      </c>
      <c r="L245" s="764"/>
      <c r="M245" s="765"/>
      <c r="N245" s="87" t="s">
        <v>3</v>
      </c>
      <c r="O245" s="139" t="s">
        <v>100</v>
      </c>
      <c r="Q245" s="943"/>
      <c r="R245" s="88" t="s">
        <v>2</v>
      </c>
      <c r="S245" s="98" t="s">
        <v>272</v>
      </c>
      <c r="T245" s="764"/>
      <c r="U245" s="765"/>
      <c r="V245" s="87" t="s">
        <v>3</v>
      </c>
      <c r="W245" s="112" t="s">
        <v>100</v>
      </c>
      <c r="Y245" s="859"/>
      <c r="Z245" s="88" t="s">
        <v>2</v>
      </c>
      <c r="AA245" s="89" t="s">
        <v>277</v>
      </c>
      <c r="AB245" s="654"/>
      <c r="AC245" s="655"/>
      <c r="AD245" s="88" t="s">
        <v>3</v>
      </c>
      <c r="AE245" s="73" t="s">
        <v>100</v>
      </c>
    </row>
    <row r="246" spans="1:31" ht="12.75" customHeight="1" x14ac:dyDescent="0.25">
      <c r="A246" s="859"/>
      <c r="B246" s="88" t="s">
        <v>5</v>
      </c>
      <c r="C246" s="89" t="s">
        <v>27</v>
      </c>
      <c r="D246" s="656"/>
      <c r="E246" s="657"/>
      <c r="F246" s="88" t="s">
        <v>6</v>
      </c>
      <c r="G246" s="71" t="s">
        <v>14</v>
      </c>
      <c r="I246" s="1361"/>
      <c r="J246" s="87" t="s">
        <v>5</v>
      </c>
      <c r="K246" s="98" t="s">
        <v>36</v>
      </c>
      <c r="L246" s="766"/>
      <c r="M246" s="767"/>
      <c r="N246" s="87" t="s">
        <v>6</v>
      </c>
      <c r="O246" s="111" t="s">
        <v>14</v>
      </c>
      <c r="Q246" s="943"/>
      <c r="R246" s="88" t="s">
        <v>5</v>
      </c>
      <c r="S246" s="98" t="s">
        <v>36</v>
      </c>
      <c r="T246" s="766"/>
      <c r="U246" s="767"/>
      <c r="V246" s="87" t="s">
        <v>6</v>
      </c>
      <c r="W246" s="111" t="s">
        <v>14</v>
      </c>
      <c r="Y246" s="859"/>
      <c r="Z246" s="88" t="s">
        <v>5</v>
      </c>
      <c r="AA246" s="89" t="s">
        <v>27</v>
      </c>
      <c r="AB246" s="656"/>
      <c r="AC246" s="657"/>
      <c r="AD246" s="88" t="s">
        <v>6</v>
      </c>
      <c r="AE246" s="71" t="s">
        <v>14</v>
      </c>
    </row>
    <row r="247" spans="1:31" ht="12.75" customHeight="1" x14ac:dyDescent="0.25">
      <c r="A247" s="859"/>
      <c r="B247" s="88" t="s">
        <v>7</v>
      </c>
      <c r="C247" s="89" t="s">
        <v>79</v>
      </c>
      <c r="D247" s="656"/>
      <c r="E247" s="657"/>
      <c r="F247" s="90" t="s">
        <v>8</v>
      </c>
      <c r="G247" s="72" t="s">
        <v>14</v>
      </c>
      <c r="I247" s="1361"/>
      <c r="J247" s="87" t="s">
        <v>7</v>
      </c>
      <c r="K247" s="98" t="s">
        <v>79</v>
      </c>
      <c r="L247" s="766"/>
      <c r="M247" s="767"/>
      <c r="N247" s="7" t="s">
        <v>8</v>
      </c>
      <c r="O247" s="110" t="s">
        <v>14</v>
      </c>
      <c r="Q247" s="943"/>
      <c r="R247" s="88" t="s">
        <v>7</v>
      </c>
      <c r="S247" s="98" t="s">
        <v>133</v>
      </c>
      <c r="T247" s="766"/>
      <c r="U247" s="767"/>
      <c r="V247" s="7" t="s">
        <v>8</v>
      </c>
      <c r="W247" s="110" t="s">
        <v>14</v>
      </c>
      <c r="Y247" s="859"/>
      <c r="Z247" s="88" t="s">
        <v>7</v>
      </c>
      <c r="AA247" s="89" t="s">
        <v>79</v>
      </c>
      <c r="AB247" s="656"/>
      <c r="AC247" s="657"/>
      <c r="AD247" s="90" t="s">
        <v>8</v>
      </c>
      <c r="AE247" s="72" t="s">
        <v>312</v>
      </c>
    </row>
    <row r="248" spans="1:31" ht="12.75" customHeight="1" x14ac:dyDescent="0.25">
      <c r="A248" s="859"/>
      <c r="B248" s="88" t="s">
        <v>9</v>
      </c>
      <c r="C248" s="89" t="s">
        <v>91</v>
      </c>
      <c r="D248" s="656"/>
      <c r="E248" s="657"/>
      <c r="F248" s="90" t="s">
        <v>10</v>
      </c>
      <c r="G248" s="72" t="s">
        <v>96</v>
      </c>
      <c r="I248" s="1361"/>
      <c r="J248" s="87" t="s">
        <v>9</v>
      </c>
      <c r="K248" s="98" t="s">
        <v>91</v>
      </c>
      <c r="L248" s="766"/>
      <c r="M248" s="767"/>
      <c r="N248" s="109" t="s">
        <v>10</v>
      </c>
      <c r="O248" s="108" t="s">
        <v>63</v>
      </c>
      <c r="Q248" s="943"/>
      <c r="R248" s="88" t="s">
        <v>9</v>
      </c>
      <c r="S248" s="98" t="s">
        <v>91</v>
      </c>
      <c r="T248" s="766"/>
      <c r="U248" s="767"/>
      <c r="V248" s="109" t="s">
        <v>10</v>
      </c>
      <c r="W248" s="108" t="s">
        <v>63</v>
      </c>
      <c r="Y248" s="859"/>
      <c r="Z248" s="88" t="s">
        <v>9</v>
      </c>
      <c r="AA248" s="89" t="s">
        <v>91</v>
      </c>
      <c r="AB248" s="656"/>
      <c r="AC248" s="657"/>
      <c r="AD248" s="90" t="s">
        <v>10</v>
      </c>
      <c r="AE248" s="72" t="s">
        <v>203</v>
      </c>
    </row>
    <row r="249" spans="1:31" ht="12.75" customHeight="1" x14ac:dyDescent="0.25">
      <c r="A249" s="859"/>
      <c r="B249" s="88" t="s">
        <v>11</v>
      </c>
      <c r="C249" s="89" t="s">
        <v>242</v>
      </c>
      <c r="D249" s="658"/>
      <c r="E249" s="659"/>
      <c r="F249" s="836"/>
      <c r="G249" s="837"/>
      <c r="I249" s="1361"/>
      <c r="J249" s="87" t="s">
        <v>11</v>
      </c>
      <c r="K249" s="98" t="s">
        <v>235</v>
      </c>
      <c r="L249" s="766"/>
      <c r="M249" s="767"/>
      <c r="N249" s="69" t="s">
        <v>759</v>
      </c>
      <c r="O249" s="129" t="s">
        <v>871</v>
      </c>
      <c r="Q249" s="943"/>
      <c r="R249" s="88" t="s">
        <v>11</v>
      </c>
      <c r="S249" s="98" t="s">
        <v>235</v>
      </c>
      <c r="T249" s="766"/>
      <c r="U249" s="767"/>
      <c r="V249" s="69" t="s">
        <v>759</v>
      </c>
      <c r="W249" s="107">
        <v>1</v>
      </c>
      <c r="Y249" s="859"/>
      <c r="Z249" s="88" t="s">
        <v>11</v>
      </c>
      <c r="AA249" s="89" t="s">
        <v>242</v>
      </c>
      <c r="AB249" s="658"/>
      <c r="AC249" s="659"/>
      <c r="AD249" s="836"/>
      <c r="AE249" s="837"/>
    </row>
    <row r="250" spans="1:31" ht="15" customHeight="1" x14ac:dyDescent="0.25">
      <c r="A250" s="859"/>
      <c r="B250" s="1370" t="s">
        <v>1188</v>
      </c>
      <c r="C250" s="895"/>
      <c r="D250" s="895"/>
      <c r="E250" s="895"/>
      <c r="F250" s="895"/>
      <c r="G250" s="1052"/>
      <c r="I250" s="1361"/>
      <c r="J250" s="87" t="s">
        <v>275</v>
      </c>
      <c r="K250" s="98" t="s">
        <v>28</v>
      </c>
      <c r="L250" s="768"/>
      <c r="M250" s="769"/>
      <c r="N250" s="1713"/>
      <c r="O250" s="1714"/>
      <c r="Q250" s="943"/>
      <c r="R250" s="88" t="s">
        <v>275</v>
      </c>
      <c r="S250" s="98" t="s">
        <v>28</v>
      </c>
      <c r="T250" s="768"/>
      <c r="U250" s="769"/>
      <c r="V250" s="1713"/>
      <c r="W250" s="1792"/>
      <c r="Y250" s="859"/>
      <c r="Z250" s="730" t="s">
        <v>1206</v>
      </c>
      <c r="AA250" s="681"/>
      <c r="AB250" s="681"/>
      <c r="AC250" s="681"/>
      <c r="AD250" s="681"/>
      <c r="AE250" s="682"/>
    </row>
    <row r="251" spans="1:31" ht="120" customHeight="1" x14ac:dyDescent="0.25">
      <c r="A251" s="859"/>
      <c r="B251" s="1370"/>
      <c r="C251" s="895"/>
      <c r="D251" s="895"/>
      <c r="E251" s="895"/>
      <c r="F251" s="895"/>
      <c r="G251" s="1052"/>
      <c r="I251" s="1361"/>
      <c r="J251" s="818" t="s">
        <v>1189</v>
      </c>
      <c r="K251" s="818"/>
      <c r="L251" s="818"/>
      <c r="M251" s="818"/>
      <c r="N251" s="818"/>
      <c r="O251" s="911"/>
      <c r="Q251" s="943"/>
      <c r="R251" s="1767" t="s">
        <v>1657</v>
      </c>
      <c r="S251" s="1768"/>
      <c r="T251" s="1768"/>
      <c r="U251" s="1768"/>
      <c r="V251" s="1768"/>
      <c r="W251" s="1769"/>
      <c r="Y251" s="859"/>
      <c r="Z251" s="1370"/>
      <c r="AA251" s="895"/>
      <c r="AB251" s="895"/>
      <c r="AC251" s="895"/>
      <c r="AD251" s="895"/>
      <c r="AE251" s="1052"/>
    </row>
    <row r="252" spans="1:31" ht="23.65" customHeight="1" thickBot="1" x14ac:dyDescent="0.3">
      <c r="A252" s="860"/>
      <c r="B252" s="827"/>
      <c r="C252" s="684"/>
      <c r="D252" s="684"/>
      <c r="E252" s="684"/>
      <c r="F252" s="684"/>
      <c r="G252" s="685"/>
      <c r="I252" s="1362"/>
      <c r="J252" s="913"/>
      <c r="K252" s="913"/>
      <c r="L252" s="913"/>
      <c r="M252" s="913"/>
      <c r="N252" s="913"/>
      <c r="O252" s="914"/>
      <c r="Q252" s="1226"/>
      <c r="R252" s="1770"/>
      <c r="S252" s="1771"/>
      <c r="T252" s="1771"/>
      <c r="U252" s="1771"/>
      <c r="V252" s="1771"/>
      <c r="W252" s="1772"/>
      <c r="Y252" s="860"/>
      <c r="Z252" s="827"/>
      <c r="AA252" s="684"/>
      <c r="AB252" s="684"/>
      <c r="AC252" s="684"/>
      <c r="AD252" s="684"/>
      <c r="AE252" s="685"/>
    </row>
    <row r="253" spans="1:31" ht="16.5" thickBot="1" x14ac:dyDescent="0.3"/>
    <row r="254" spans="1:31" ht="23.65" customHeight="1" thickTop="1" x14ac:dyDescent="0.25">
      <c r="A254" s="858" t="s">
        <v>313</v>
      </c>
      <c r="B254" s="815" t="s">
        <v>0</v>
      </c>
      <c r="C254" s="816"/>
      <c r="D254" s="815" t="s">
        <v>108</v>
      </c>
      <c r="E254" s="816"/>
      <c r="F254" s="917" t="s">
        <v>108</v>
      </c>
      <c r="G254" s="900"/>
      <c r="I254" s="942" t="s">
        <v>881</v>
      </c>
      <c r="J254" s="621" t="s">
        <v>138</v>
      </c>
      <c r="K254" s="622"/>
      <c r="L254" s="624" t="s">
        <v>108</v>
      </c>
      <c r="M254" s="824"/>
      <c r="N254" s="624" t="s">
        <v>108</v>
      </c>
      <c r="O254" s="625"/>
      <c r="Q254" s="942" t="s">
        <v>880</v>
      </c>
      <c r="R254" s="621" t="s">
        <v>0</v>
      </c>
      <c r="S254" s="622"/>
      <c r="T254" s="624" t="s">
        <v>108</v>
      </c>
      <c r="U254" s="824"/>
      <c r="V254" s="624" t="s">
        <v>108</v>
      </c>
      <c r="W254" s="625"/>
      <c r="Y254" s="858" t="s">
        <v>316</v>
      </c>
      <c r="Z254" s="644" t="s">
        <v>41</v>
      </c>
      <c r="AA254" s="645"/>
      <c r="AB254" s="644" t="s">
        <v>108</v>
      </c>
      <c r="AC254" s="828"/>
      <c r="AD254" s="816" t="s">
        <v>108</v>
      </c>
      <c r="AE254" s="826"/>
    </row>
    <row r="255" spans="1:31" ht="20.25" customHeight="1" x14ac:dyDescent="0.25">
      <c r="A255" s="859"/>
      <c r="B255" s="529" t="s">
        <v>314</v>
      </c>
      <c r="C255" s="530"/>
      <c r="D255" s="770">
        <f>33700+3400</f>
        <v>37100</v>
      </c>
      <c r="E255" s="771"/>
      <c r="F255" s="744">
        <f>D255*(1-'SZORZÓ+FELTÉTELEK'!$A$1)</f>
        <v>37100</v>
      </c>
      <c r="G255" s="745">
        <v>20184.000000000004</v>
      </c>
      <c r="I255" s="943"/>
      <c r="J255" s="529" t="s">
        <v>879</v>
      </c>
      <c r="K255" s="530"/>
      <c r="L255" s="630">
        <v>80000</v>
      </c>
      <c r="M255" s="646"/>
      <c r="N255" s="630">
        <f>L255*(1-'SZORZÓ+FELTÉTELEK'!$A$1)</f>
        <v>80000</v>
      </c>
      <c r="O255" s="631">
        <v>20184.000000000004</v>
      </c>
      <c r="Q255" s="943"/>
      <c r="R255" s="529" t="s">
        <v>119</v>
      </c>
      <c r="S255" s="530"/>
      <c r="T255" s="630">
        <v>85100</v>
      </c>
      <c r="U255" s="646"/>
      <c r="V255" s="630">
        <f>T255*(1-'SZORZÓ+FELTÉTELEK'!$A$1)</f>
        <v>85100</v>
      </c>
      <c r="W255" s="631">
        <v>20184.000000000004</v>
      </c>
      <c r="Y255" s="859"/>
      <c r="Z255" s="529" t="s">
        <v>316</v>
      </c>
      <c r="AA255" s="530"/>
      <c r="AB255" s="646">
        <v>120000</v>
      </c>
      <c r="AC255" s="646"/>
      <c r="AD255" s="630">
        <f>AB255*(1-'SZORZÓ+FELTÉTELEK'!$A$1)</f>
        <v>120000</v>
      </c>
      <c r="AE255" s="647">
        <v>20184.000000000004</v>
      </c>
    </row>
    <row r="256" spans="1:31" ht="20.25" customHeight="1" x14ac:dyDescent="0.25">
      <c r="A256" s="859"/>
      <c r="B256" s="810" t="s">
        <v>1432</v>
      </c>
      <c r="C256" s="811"/>
      <c r="D256" s="770">
        <f>33700+5000</f>
        <v>38700</v>
      </c>
      <c r="E256" s="771"/>
      <c r="F256" s="744">
        <f>D256*(1-'SZORZÓ+FELTÉTELEK'!$A$1)</f>
        <v>38700</v>
      </c>
      <c r="G256" s="745">
        <v>20184.000000000004</v>
      </c>
      <c r="I256" s="943"/>
      <c r="J256" s="529" t="s">
        <v>878</v>
      </c>
      <c r="K256" s="530"/>
      <c r="L256" s="630">
        <v>81000</v>
      </c>
      <c r="M256" s="646"/>
      <c r="N256" s="630">
        <f>L256*(1-'SZORZÓ+FELTÉTELEK'!$A$1)</f>
        <v>81000</v>
      </c>
      <c r="O256" s="631">
        <v>20184.000000000004</v>
      </c>
      <c r="Q256" s="943"/>
      <c r="R256" s="529" t="s">
        <v>94</v>
      </c>
      <c r="S256" s="530"/>
      <c r="T256" s="630">
        <f>T255+4800</f>
        <v>89900</v>
      </c>
      <c r="U256" s="646"/>
      <c r="V256" s="630">
        <f>T256*(1-'SZORZÓ+FELTÉTELEK'!$A$1)</f>
        <v>89900</v>
      </c>
      <c r="W256" s="631">
        <v>20184.000000000004</v>
      </c>
      <c r="Y256" s="859"/>
      <c r="Z256" s="799"/>
      <c r="AA256" s="781"/>
      <c r="AB256" s="781"/>
      <c r="AC256" s="781"/>
      <c r="AD256" s="781"/>
      <c r="AE256" s="800"/>
    </row>
    <row r="257" spans="1:31" ht="20.25" customHeight="1" x14ac:dyDescent="0.25">
      <c r="A257" s="859"/>
      <c r="B257" s="529" t="s">
        <v>315</v>
      </c>
      <c r="C257" s="530"/>
      <c r="D257" s="770">
        <v>32500</v>
      </c>
      <c r="E257" s="771"/>
      <c r="F257" s="744">
        <f>D257*(1-'SZORZÓ+FELTÉTELEK'!$A$1)</f>
        <v>32500</v>
      </c>
      <c r="G257" s="745">
        <v>20184.000000000004</v>
      </c>
      <c r="I257" s="943"/>
      <c r="J257" s="529" t="s">
        <v>877</v>
      </c>
      <c r="K257" s="530"/>
      <c r="L257" s="630">
        <v>86000</v>
      </c>
      <c r="M257" s="646"/>
      <c r="N257" s="630">
        <f>L257*(1-'SZORZÓ+FELTÉTELEK'!$A$1)</f>
        <v>86000</v>
      </c>
      <c r="O257" s="631">
        <v>20184.000000000004</v>
      </c>
      <c r="Q257" s="943"/>
      <c r="R257" s="529" t="s">
        <v>1113</v>
      </c>
      <c r="S257" s="530"/>
      <c r="T257" s="630">
        <f>T255+7800</f>
        <v>92900</v>
      </c>
      <c r="U257" s="646"/>
      <c r="V257" s="630">
        <f>T257*(1-'SZORZÓ+FELTÉTELEK'!$A$1)</f>
        <v>92900</v>
      </c>
      <c r="W257" s="631">
        <v>20184.000000000004</v>
      </c>
      <c r="Y257" s="859"/>
      <c r="Z257" s="801"/>
      <c r="AA257" s="802"/>
      <c r="AB257" s="802"/>
      <c r="AC257" s="802"/>
      <c r="AD257" s="802"/>
      <c r="AE257" s="803"/>
    </row>
    <row r="258" spans="1:31" ht="20.25" customHeight="1" x14ac:dyDescent="0.25">
      <c r="A258" s="859"/>
      <c r="B258" s="529"/>
      <c r="C258" s="825"/>
      <c r="D258" s="825"/>
      <c r="E258" s="825"/>
      <c r="F258" s="825"/>
      <c r="G258" s="863"/>
      <c r="I258" s="943"/>
      <c r="J258" s="1448" t="s">
        <v>876</v>
      </c>
      <c r="K258" s="1449"/>
      <c r="L258" s="1449"/>
      <c r="M258" s="1449"/>
      <c r="N258" s="1449"/>
      <c r="O258" s="1730"/>
      <c r="Q258" s="943"/>
      <c r="R258" s="810" t="s">
        <v>1432</v>
      </c>
      <c r="S258" s="811"/>
      <c r="T258" s="630">
        <f>T255+9800</f>
        <v>94900</v>
      </c>
      <c r="U258" s="646"/>
      <c r="V258" s="630">
        <f>T258*(1-'SZORZÓ+FELTÉTELEK'!$A$1)</f>
        <v>94900</v>
      </c>
      <c r="W258" s="631">
        <v>20184.000000000004</v>
      </c>
      <c r="Y258" s="859"/>
      <c r="Z258" s="735"/>
      <c r="AA258" s="736"/>
      <c r="AB258" s="736"/>
      <c r="AC258" s="736"/>
      <c r="AD258" s="736"/>
      <c r="AE258" s="737"/>
    </row>
    <row r="259" spans="1:31" ht="12.75" customHeight="1" x14ac:dyDescent="0.25">
      <c r="A259" s="859"/>
      <c r="B259" s="88" t="s">
        <v>2</v>
      </c>
      <c r="C259" s="89" t="s">
        <v>272</v>
      </c>
      <c r="D259" s="654"/>
      <c r="E259" s="655"/>
      <c r="F259" s="88" t="s">
        <v>3</v>
      </c>
      <c r="G259" s="73" t="s">
        <v>100</v>
      </c>
      <c r="I259" s="943"/>
      <c r="J259" s="26" t="s">
        <v>2</v>
      </c>
      <c r="K259" s="98" t="s">
        <v>317</v>
      </c>
      <c r="L259" s="1275"/>
      <c r="M259" s="1276"/>
      <c r="N259" s="138" t="s">
        <v>3</v>
      </c>
      <c r="O259" s="139" t="s">
        <v>100</v>
      </c>
      <c r="Q259" s="943"/>
      <c r="R259" s="26" t="s">
        <v>2</v>
      </c>
      <c r="S259" s="98" t="s">
        <v>317</v>
      </c>
      <c r="T259" s="1275"/>
      <c r="U259" s="1276"/>
      <c r="V259" s="138" t="s">
        <v>3</v>
      </c>
      <c r="W259" s="139" t="s">
        <v>100</v>
      </c>
      <c r="Y259" s="859"/>
      <c r="Z259" s="88" t="s">
        <v>2</v>
      </c>
      <c r="AA259" s="89" t="s">
        <v>317</v>
      </c>
      <c r="AB259" s="654"/>
      <c r="AC259" s="655"/>
      <c r="AD259" s="87" t="s">
        <v>3</v>
      </c>
      <c r="AE259" s="73" t="s">
        <v>100</v>
      </c>
    </row>
    <row r="260" spans="1:31" ht="12.75" customHeight="1" x14ac:dyDescent="0.25">
      <c r="A260" s="859"/>
      <c r="B260" s="88" t="s">
        <v>5</v>
      </c>
      <c r="C260" s="89" t="s">
        <v>50</v>
      </c>
      <c r="D260" s="656"/>
      <c r="E260" s="657"/>
      <c r="F260" s="88" t="s">
        <v>6</v>
      </c>
      <c r="G260" s="71" t="s">
        <v>14</v>
      </c>
      <c r="I260" s="943"/>
      <c r="J260" s="26" t="s">
        <v>5</v>
      </c>
      <c r="K260" s="98" t="s">
        <v>91</v>
      </c>
      <c r="L260" s="1277"/>
      <c r="M260" s="1278"/>
      <c r="N260" s="138" t="s">
        <v>6</v>
      </c>
      <c r="O260" s="137" t="s">
        <v>14</v>
      </c>
      <c r="Q260" s="943"/>
      <c r="R260" s="26" t="s">
        <v>5</v>
      </c>
      <c r="S260" s="98" t="s">
        <v>91</v>
      </c>
      <c r="T260" s="1277"/>
      <c r="U260" s="1278"/>
      <c r="V260" s="138" t="s">
        <v>6</v>
      </c>
      <c r="W260" s="137" t="s">
        <v>14</v>
      </c>
      <c r="Y260" s="859"/>
      <c r="Z260" s="88" t="s">
        <v>5</v>
      </c>
      <c r="AA260" s="89" t="s">
        <v>91</v>
      </c>
      <c r="AB260" s="656"/>
      <c r="AC260" s="657"/>
      <c r="AD260" s="87" t="s">
        <v>6</v>
      </c>
      <c r="AE260" s="71" t="s">
        <v>14</v>
      </c>
    </row>
    <row r="261" spans="1:31" ht="12.75" customHeight="1" x14ac:dyDescent="0.25">
      <c r="A261" s="859"/>
      <c r="B261" s="88" t="s">
        <v>7</v>
      </c>
      <c r="C261" s="89" t="s">
        <v>79</v>
      </c>
      <c r="D261" s="656"/>
      <c r="E261" s="657"/>
      <c r="F261" s="90" t="s">
        <v>8</v>
      </c>
      <c r="G261" s="72" t="s">
        <v>312</v>
      </c>
      <c r="I261" s="943"/>
      <c r="J261" s="26" t="s">
        <v>7</v>
      </c>
      <c r="K261" s="98" t="s">
        <v>869</v>
      </c>
      <c r="L261" s="1277"/>
      <c r="M261" s="1278"/>
      <c r="N261" s="18" t="s">
        <v>8</v>
      </c>
      <c r="O261" s="115" t="s">
        <v>14</v>
      </c>
      <c r="Q261" s="943"/>
      <c r="R261" s="26" t="s">
        <v>7</v>
      </c>
      <c r="S261" s="98" t="s">
        <v>869</v>
      </c>
      <c r="T261" s="1277"/>
      <c r="U261" s="1278"/>
      <c r="V261" s="18" t="s">
        <v>8</v>
      </c>
      <c r="W261" s="115" t="s">
        <v>875</v>
      </c>
      <c r="Y261" s="859"/>
      <c r="Z261" s="88" t="s">
        <v>7</v>
      </c>
      <c r="AA261" s="89" t="s">
        <v>318</v>
      </c>
      <c r="AB261" s="656"/>
      <c r="AC261" s="657"/>
      <c r="AD261" s="7" t="s">
        <v>8</v>
      </c>
      <c r="AE261" s="72" t="s">
        <v>14</v>
      </c>
    </row>
    <row r="262" spans="1:31" ht="12.75" customHeight="1" x14ac:dyDescent="0.25">
      <c r="A262" s="859"/>
      <c r="B262" s="88" t="s">
        <v>9</v>
      </c>
      <c r="C262" s="89" t="s">
        <v>91</v>
      </c>
      <c r="D262" s="656"/>
      <c r="E262" s="657"/>
      <c r="F262" s="90" t="s">
        <v>10</v>
      </c>
      <c r="G262" s="72" t="s">
        <v>63</v>
      </c>
      <c r="I262" s="943"/>
      <c r="J262" s="26" t="s">
        <v>9</v>
      </c>
      <c r="K262" s="98" t="s">
        <v>91</v>
      </c>
      <c r="L262" s="1277"/>
      <c r="M262" s="1278"/>
      <c r="N262" s="109" t="s">
        <v>10</v>
      </c>
      <c r="O262" s="108" t="s">
        <v>63</v>
      </c>
      <c r="Q262" s="943"/>
      <c r="R262" s="26" t="s">
        <v>9</v>
      </c>
      <c r="S262" s="98" t="s">
        <v>91</v>
      </c>
      <c r="T262" s="1277"/>
      <c r="U262" s="1278"/>
      <c r="V262" s="109" t="s">
        <v>10</v>
      </c>
      <c r="W262" s="108" t="s">
        <v>63</v>
      </c>
      <c r="Y262" s="859"/>
      <c r="Z262" s="88" t="s">
        <v>9</v>
      </c>
      <c r="AA262" s="89" t="s">
        <v>91</v>
      </c>
      <c r="AB262" s="656"/>
      <c r="AC262" s="657"/>
      <c r="AD262" s="7" t="s">
        <v>10</v>
      </c>
      <c r="AE262" s="72" t="s">
        <v>63</v>
      </c>
    </row>
    <row r="263" spans="1:31" ht="12.75" customHeight="1" x14ac:dyDescent="0.25">
      <c r="A263" s="859"/>
      <c r="B263" s="88" t="s">
        <v>11</v>
      </c>
      <c r="C263" s="89" t="s">
        <v>242</v>
      </c>
      <c r="D263" s="658"/>
      <c r="E263" s="659"/>
      <c r="F263" s="1320"/>
      <c r="G263" s="1321"/>
      <c r="I263" s="943"/>
      <c r="J263" s="26" t="s">
        <v>11</v>
      </c>
      <c r="K263" s="98" t="s">
        <v>235</v>
      </c>
      <c r="L263" s="1279"/>
      <c r="M263" s="1280"/>
      <c r="N263" s="69" t="s">
        <v>759</v>
      </c>
      <c r="O263" s="129" t="s">
        <v>792</v>
      </c>
      <c r="Q263" s="943"/>
      <c r="R263" s="26" t="s">
        <v>11</v>
      </c>
      <c r="S263" s="98" t="s">
        <v>235</v>
      </c>
      <c r="T263" s="1279"/>
      <c r="U263" s="1280"/>
      <c r="V263" s="69" t="s">
        <v>759</v>
      </c>
      <c r="W263" s="129" t="s">
        <v>792</v>
      </c>
      <c r="Y263" s="859"/>
      <c r="Z263" s="88" t="s">
        <v>11</v>
      </c>
      <c r="AA263" s="89" t="s">
        <v>235</v>
      </c>
      <c r="AB263" s="658"/>
      <c r="AC263" s="659"/>
      <c r="AD263" s="845"/>
      <c r="AE263" s="846"/>
    </row>
    <row r="264" spans="1:31" ht="15" customHeight="1" x14ac:dyDescent="0.25">
      <c r="A264" s="859"/>
      <c r="B264" s="1696" t="s">
        <v>1190</v>
      </c>
      <c r="C264" s="1697"/>
      <c r="D264" s="1697"/>
      <c r="E264" s="1697"/>
      <c r="F264" s="1697"/>
      <c r="G264" s="1698"/>
      <c r="I264" s="943"/>
      <c r="J264" s="870" t="s">
        <v>1194</v>
      </c>
      <c r="K264" s="871"/>
      <c r="L264" s="871"/>
      <c r="M264" s="871"/>
      <c r="N264" s="871"/>
      <c r="O264" s="872"/>
      <c r="Q264" s="943"/>
      <c r="R264" s="730" t="s">
        <v>1191</v>
      </c>
      <c r="S264" s="681"/>
      <c r="T264" s="681"/>
      <c r="U264" s="681"/>
      <c r="V264" s="681"/>
      <c r="W264" s="919"/>
      <c r="Y264" s="859"/>
      <c r="Z264" s="870" t="s">
        <v>1195</v>
      </c>
      <c r="AA264" s="871"/>
      <c r="AB264" s="871"/>
      <c r="AC264" s="871"/>
      <c r="AD264" s="871"/>
      <c r="AE264" s="1045"/>
    </row>
    <row r="265" spans="1:31" ht="120" customHeight="1" x14ac:dyDescent="0.25">
      <c r="A265" s="859"/>
      <c r="B265" s="1699"/>
      <c r="C265" s="1700"/>
      <c r="D265" s="1700"/>
      <c r="E265" s="1700"/>
      <c r="F265" s="1700"/>
      <c r="G265" s="1701"/>
      <c r="I265" s="943"/>
      <c r="J265" s="1705"/>
      <c r="K265" s="1046"/>
      <c r="L265" s="1046"/>
      <c r="M265" s="1046"/>
      <c r="N265" s="1046"/>
      <c r="O265" s="1706"/>
      <c r="Q265" s="943"/>
      <c r="R265" s="1370"/>
      <c r="S265" s="895"/>
      <c r="T265" s="895"/>
      <c r="U265" s="895"/>
      <c r="V265" s="895"/>
      <c r="W265" s="1611"/>
      <c r="Y265" s="859"/>
      <c r="Z265" s="1705"/>
      <c r="AA265" s="1046"/>
      <c r="AB265" s="1046"/>
      <c r="AC265" s="1046"/>
      <c r="AD265" s="1046"/>
      <c r="AE265" s="1047"/>
    </row>
    <row r="266" spans="1:31" ht="23.65" customHeight="1" thickBot="1" x14ac:dyDescent="0.3">
      <c r="A266" s="860"/>
      <c r="B266" s="1702"/>
      <c r="C266" s="1703"/>
      <c r="D266" s="1703"/>
      <c r="E266" s="1703"/>
      <c r="F266" s="1703"/>
      <c r="G266" s="1704"/>
      <c r="I266" s="1226"/>
      <c r="J266" s="873"/>
      <c r="K266" s="874"/>
      <c r="L266" s="874"/>
      <c r="M266" s="874"/>
      <c r="N266" s="874"/>
      <c r="O266" s="875"/>
      <c r="Q266" s="1226"/>
      <c r="R266" s="920"/>
      <c r="S266" s="921"/>
      <c r="T266" s="921"/>
      <c r="U266" s="921"/>
      <c r="V266" s="921"/>
      <c r="W266" s="922"/>
      <c r="Y266" s="860"/>
      <c r="Z266" s="1395"/>
      <c r="AA266" s="1048"/>
      <c r="AB266" s="1048"/>
      <c r="AC266" s="1048"/>
      <c r="AD266" s="1048"/>
      <c r="AE266" s="1049"/>
    </row>
    <row r="267" spans="1:31" ht="16.5" thickBot="1" x14ac:dyDescent="0.3"/>
    <row r="268" spans="1:31" ht="23.65" customHeight="1" x14ac:dyDescent="0.25">
      <c r="A268" s="858" t="s">
        <v>319</v>
      </c>
      <c r="B268" s="644" t="s">
        <v>41</v>
      </c>
      <c r="C268" s="645"/>
      <c r="D268" s="644" t="s">
        <v>108</v>
      </c>
      <c r="E268" s="828"/>
      <c r="F268" s="816" t="s">
        <v>108</v>
      </c>
      <c r="G268" s="826"/>
      <c r="I268" s="858" t="s">
        <v>322</v>
      </c>
      <c r="J268" s="644" t="s">
        <v>0</v>
      </c>
      <c r="K268" s="645"/>
      <c r="L268" s="644" t="s">
        <v>108</v>
      </c>
      <c r="M268" s="828"/>
      <c r="N268" s="816" t="s">
        <v>108</v>
      </c>
      <c r="O268" s="826"/>
      <c r="Q268" s="1050" t="s">
        <v>888</v>
      </c>
      <c r="R268" s="644" t="s">
        <v>41</v>
      </c>
      <c r="S268" s="645"/>
      <c r="T268" s="816" t="s">
        <v>108</v>
      </c>
      <c r="U268" s="828"/>
      <c r="V268" s="816" t="s">
        <v>108</v>
      </c>
      <c r="W268" s="826"/>
      <c r="Y268" s="858" t="s">
        <v>887</v>
      </c>
      <c r="Z268" s="644" t="s">
        <v>0</v>
      </c>
      <c r="AA268" s="645"/>
      <c r="AB268" s="816" t="s">
        <v>108</v>
      </c>
      <c r="AC268" s="828"/>
      <c r="AD268" s="816" t="s">
        <v>108</v>
      </c>
      <c r="AE268" s="826"/>
    </row>
    <row r="269" spans="1:31" ht="20.25" customHeight="1" x14ac:dyDescent="0.25">
      <c r="A269" s="859"/>
      <c r="B269" s="529" t="s">
        <v>320</v>
      </c>
      <c r="C269" s="530"/>
      <c r="D269" s="646">
        <v>107000</v>
      </c>
      <c r="E269" s="646"/>
      <c r="F269" s="630">
        <f>D269*(1-'SZORZÓ+FELTÉTELEK'!$A$1)</f>
        <v>107000</v>
      </c>
      <c r="G269" s="647">
        <v>20184.000000000004</v>
      </c>
      <c r="I269" s="859"/>
      <c r="J269" s="529" t="s">
        <v>119</v>
      </c>
      <c r="K269" s="530"/>
      <c r="L269" s="646">
        <v>116900</v>
      </c>
      <c r="M269" s="646"/>
      <c r="N269" s="630">
        <f>L269*(1-'SZORZÓ+FELTÉTELEK'!$A$1)</f>
        <v>116900</v>
      </c>
      <c r="O269" s="647">
        <v>20184.000000000004</v>
      </c>
      <c r="Q269" s="1051"/>
      <c r="R269" s="529" t="s">
        <v>886</v>
      </c>
      <c r="S269" s="530"/>
      <c r="T269" s="630">
        <v>140000</v>
      </c>
      <c r="U269" s="646"/>
      <c r="V269" s="630">
        <f>T269*(1-'SZORZÓ+FELTÉTELEK'!$A$1)</f>
        <v>140000</v>
      </c>
      <c r="W269" s="647">
        <v>20184.000000000004</v>
      </c>
      <c r="Y269" s="859"/>
      <c r="Z269" s="529" t="s">
        <v>119</v>
      </c>
      <c r="AA269" s="530"/>
      <c r="AB269" s="630">
        <v>152200</v>
      </c>
      <c r="AC269" s="646"/>
      <c r="AD269" s="630">
        <f>AB269*(1-'SZORZÓ+FELTÉTELEK'!$A$1)</f>
        <v>152200</v>
      </c>
      <c r="AE269" s="647">
        <v>20184.000000000004</v>
      </c>
    </row>
    <row r="270" spans="1:31" ht="20.25" customHeight="1" x14ac:dyDescent="0.25">
      <c r="A270" s="859"/>
      <c r="B270" s="529" t="s">
        <v>321</v>
      </c>
      <c r="C270" s="530"/>
      <c r="D270" s="646">
        <v>108500</v>
      </c>
      <c r="E270" s="646"/>
      <c r="F270" s="630">
        <f>D270*(1-'SZORZÓ+FELTÉTELEK'!$A$1)</f>
        <v>108500</v>
      </c>
      <c r="G270" s="647">
        <v>20184.000000000004</v>
      </c>
      <c r="I270" s="859"/>
      <c r="J270" s="529" t="s">
        <v>94</v>
      </c>
      <c r="K270" s="530"/>
      <c r="L270" s="646">
        <f>L269+7800</f>
        <v>124700</v>
      </c>
      <c r="M270" s="646"/>
      <c r="N270" s="630">
        <f>L270*(1-'SZORZÓ+FELTÉTELEK'!$A$1)</f>
        <v>124700</v>
      </c>
      <c r="O270" s="647">
        <v>20184.000000000004</v>
      </c>
      <c r="Q270" s="1051"/>
      <c r="R270" s="529" t="s">
        <v>885</v>
      </c>
      <c r="S270" s="530"/>
      <c r="T270" s="630">
        <v>142000</v>
      </c>
      <c r="U270" s="646"/>
      <c r="V270" s="630">
        <f>T270*(1-'SZORZÓ+FELTÉTELEK'!$A$1)</f>
        <v>142000</v>
      </c>
      <c r="W270" s="647">
        <v>20184.000000000004</v>
      </c>
      <c r="Y270" s="859"/>
      <c r="Z270" s="529" t="s">
        <v>94</v>
      </c>
      <c r="AA270" s="530"/>
      <c r="AB270" s="630">
        <f>AB269+10400</f>
        <v>162600</v>
      </c>
      <c r="AC270" s="646"/>
      <c r="AD270" s="630">
        <f>AB270*(1-'SZORZÓ+FELTÉTELEK'!$A$1)</f>
        <v>162600</v>
      </c>
      <c r="AE270" s="647">
        <v>20184.000000000004</v>
      </c>
    </row>
    <row r="271" spans="1:31" ht="20.25" customHeight="1" x14ac:dyDescent="0.25">
      <c r="A271" s="859"/>
      <c r="B271" s="799"/>
      <c r="C271" s="781"/>
      <c r="D271" s="781"/>
      <c r="E271" s="781"/>
      <c r="F271" s="781"/>
      <c r="G271" s="800"/>
      <c r="I271" s="859"/>
      <c r="J271" s="529" t="s">
        <v>1113</v>
      </c>
      <c r="K271" s="530"/>
      <c r="L271" s="646">
        <f>L269+12600</f>
        <v>129500</v>
      </c>
      <c r="M271" s="646"/>
      <c r="N271" s="630">
        <f>L271*(1-'SZORZÓ+FELTÉTELEK'!$A$1)</f>
        <v>129500</v>
      </c>
      <c r="O271" s="647">
        <v>20184.000000000004</v>
      </c>
      <c r="Q271" s="1051"/>
      <c r="R271" s="529" t="s">
        <v>884</v>
      </c>
      <c r="S271" s="530"/>
      <c r="T271" s="630">
        <v>160000</v>
      </c>
      <c r="U271" s="646"/>
      <c r="V271" s="630">
        <f>T271*(1-'SZORZÓ+FELTÉTELEK'!$A$1)</f>
        <v>160000</v>
      </c>
      <c r="W271" s="647">
        <v>20184.000000000004</v>
      </c>
      <c r="Y271" s="859"/>
      <c r="Z271" s="529" t="s">
        <v>1113</v>
      </c>
      <c r="AA271" s="530"/>
      <c r="AB271" s="630">
        <f>AB269+16800</f>
        <v>169000</v>
      </c>
      <c r="AC271" s="646"/>
      <c r="AD271" s="630">
        <f>AB271*(1-'SZORZÓ+FELTÉTELEK'!$A$1)</f>
        <v>169000</v>
      </c>
      <c r="AE271" s="647">
        <v>20184.000000000004</v>
      </c>
    </row>
    <row r="272" spans="1:31" ht="20.25" customHeight="1" x14ac:dyDescent="0.25">
      <c r="A272" s="859"/>
      <c r="B272" s="735"/>
      <c r="C272" s="736"/>
      <c r="D272" s="736"/>
      <c r="E272" s="736"/>
      <c r="F272" s="736"/>
      <c r="G272" s="737"/>
      <c r="I272" s="859"/>
      <c r="J272" s="810" t="s">
        <v>1432</v>
      </c>
      <c r="K272" s="811"/>
      <c r="L272" s="646">
        <f>L269+16300</f>
        <v>133200</v>
      </c>
      <c r="M272" s="646"/>
      <c r="N272" s="630">
        <f>L272*(1-'SZORZÓ+FELTÉTELEK'!$A$1)</f>
        <v>133200</v>
      </c>
      <c r="O272" s="647">
        <v>20184.000000000004</v>
      </c>
      <c r="Q272" s="1051"/>
      <c r="R272" s="1448" t="s">
        <v>876</v>
      </c>
      <c r="S272" s="1449"/>
      <c r="T272" s="1449"/>
      <c r="U272" s="1449"/>
      <c r="V272" s="1449"/>
      <c r="W272" s="1450"/>
      <c r="Y272" s="859"/>
      <c r="Z272" s="810" t="s">
        <v>1432</v>
      </c>
      <c r="AA272" s="811"/>
      <c r="AB272" s="630">
        <f>AB269+21600</f>
        <v>173800</v>
      </c>
      <c r="AC272" s="646"/>
      <c r="AD272" s="630">
        <f>AB272*(1-'SZORZÓ+FELTÉTELEK'!$A$1)</f>
        <v>173800</v>
      </c>
      <c r="AE272" s="647">
        <v>20184.000000000004</v>
      </c>
    </row>
    <row r="273" spans="1:31" ht="12.75" customHeight="1" x14ac:dyDescent="0.25">
      <c r="A273" s="859"/>
      <c r="B273" s="88" t="s">
        <v>2</v>
      </c>
      <c r="C273" s="89" t="s">
        <v>317</v>
      </c>
      <c r="D273" s="654"/>
      <c r="E273" s="655"/>
      <c r="F273" s="87" t="s">
        <v>3</v>
      </c>
      <c r="G273" s="73" t="s">
        <v>100</v>
      </c>
      <c r="I273" s="859"/>
      <c r="J273" s="88" t="s">
        <v>2</v>
      </c>
      <c r="K273" s="89" t="s">
        <v>317</v>
      </c>
      <c r="L273" s="654"/>
      <c r="M273" s="655"/>
      <c r="N273" s="87" t="s">
        <v>3</v>
      </c>
      <c r="O273" s="73" t="s">
        <v>100</v>
      </c>
      <c r="Q273" s="1051"/>
      <c r="R273" s="26" t="s">
        <v>2</v>
      </c>
      <c r="S273" s="98" t="s">
        <v>317</v>
      </c>
      <c r="T273" s="1275"/>
      <c r="U273" s="1276"/>
      <c r="V273" s="138" t="s">
        <v>3</v>
      </c>
      <c r="W273" s="99" t="s">
        <v>100</v>
      </c>
      <c r="Y273" s="859"/>
      <c r="Z273" s="26" t="s">
        <v>2</v>
      </c>
      <c r="AA273" s="98" t="s">
        <v>317</v>
      </c>
      <c r="AB273" s="1275"/>
      <c r="AC273" s="1276"/>
      <c r="AD273" s="138" t="s">
        <v>3</v>
      </c>
      <c r="AE273" s="99" t="s">
        <v>100</v>
      </c>
    </row>
    <row r="274" spans="1:31" ht="12.75" customHeight="1" x14ac:dyDescent="0.25">
      <c r="A274" s="859"/>
      <c r="B274" s="88" t="s">
        <v>5</v>
      </c>
      <c r="C274" s="89" t="s">
        <v>91</v>
      </c>
      <c r="D274" s="656"/>
      <c r="E274" s="657"/>
      <c r="F274" s="87" t="s">
        <v>6</v>
      </c>
      <c r="G274" s="71" t="s">
        <v>14</v>
      </c>
      <c r="I274" s="859"/>
      <c r="J274" s="88" t="s">
        <v>5</v>
      </c>
      <c r="K274" s="89" t="s">
        <v>91</v>
      </c>
      <c r="L274" s="656"/>
      <c r="M274" s="657"/>
      <c r="N274" s="87" t="s">
        <v>6</v>
      </c>
      <c r="O274" s="71" t="s">
        <v>14</v>
      </c>
      <c r="Q274" s="1051"/>
      <c r="R274" s="26" t="s">
        <v>5</v>
      </c>
      <c r="S274" s="98" t="s">
        <v>91</v>
      </c>
      <c r="T274" s="1277"/>
      <c r="U274" s="1278"/>
      <c r="V274" s="138" t="s">
        <v>6</v>
      </c>
      <c r="W274" s="27" t="s">
        <v>14</v>
      </c>
      <c r="Y274" s="859"/>
      <c r="Z274" s="26" t="s">
        <v>5</v>
      </c>
      <c r="AA274" s="98" t="s">
        <v>91</v>
      </c>
      <c r="AB274" s="1277"/>
      <c r="AC274" s="1278"/>
      <c r="AD274" s="138" t="s">
        <v>6</v>
      </c>
      <c r="AE274" s="27" t="s">
        <v>14</v>
      </c>
    </row>
    <row r="275" spans="1:31" ht="12.75" customHeight="1" x14ac:dyDescent="0.25">
      <c r="A275" s="859"/>
      <c r="B275" s="88" t="s">
        <v>7</v>
      </c>
      <c r="C275" s="89" t="s">
        <v>318</v>
      </c>
      <c r="D275" s="656"/>
      <c r="E275" s="657"/>
      <c r="F275" s="7" t="s">
        <v>8</v>
      </c>
      <c r="G275" s="72" t="s">
        <v>14</v>
      </c>
      <c r="I275" s="859"/>
      <c r="J275" s="88" t="s">
        <v>7</v>
      </c>
      <c r="K275" s="89" t="s">
        <v>318</v>
      </c>
      <c r="L275" s="656"/>
      <c r="M275" s="657"/>
      <c r="N275" s="7" t="s">
        <v>8</v>
      </c>
      <c r="O275" s="72" t="s">
        <v>323</v>
      </c>
      <c r="Q275" s="1051"/>
      <c r="R275" s="26" t="s">
        <v>7</v>
      </c>
      <c r="S275" s="98" t="s">
        <v>883</v>
      </c>
      <c r="T275" s="1277"/>
      <c r="U275" s="1278"/>
      <c r="V275" s="18" t="s">
        <v>8</v>
      </c>
      <c r="W275" s="16" t="s">
        <v>14</v>
      </c>
      <c r="Y275" s="859"/>
      <c r="Z275" s="26" t="s">
        <v>7</v>
      </c>
      <c r="AA275" s="98" t="s">
        <v>883</v>
      </c>
      <c r="AB275" s="1277"/>
      <c r="AC275" s="1278"/>
      <c r="AD275" s="18" t="s">
        <v>8</v>
      </c>
      <c r="AE275" s="16" t="s">
        <v>882</v>
      </c>
    </row>
    <row r="276" spans="1:31" ht="12.75" customHeight="1" x14ac:dyDescent="0.25">
      <c r="A276" s="859"/>
      <c r="B276" s="88" t="s">
        <v>9</v>
      </c>
      <c r="C276" s="89" t="s">
        <v>91</v>
      </c>
      <c r="D276" s="656"/>
      <c r="E276" s="657"/>
      <c r="F276" s="7" t="s">
        <v>10</v>
      </c>
      <c r="G276" s="72" t="s">
        <v>63</v>
      </c>
      <c r="I276" s="859"/>
      <c r="J276" s="88" t="s">
        <v>9</v>
      </c>
      <c r="K276" s="89" t="s">
        <v>91</v>
      </c>
      <c r="L276" s="656"/>
      <c r="M276" s="657"/>
      <c r="N276" s="7" t="s">
        <v>10</v>
      </c>
      <c r="O276" s="72" t="s">
        <v>63</v>
      </c>
      <c r="Q276" s="1051"/>
      <c r="R276" s="26" t="s">
        <v>9</v>
      </c>
      <c r="S276" s="98" t="s">
        <v>91</v>
      </c>
      <c r="T276" s="1277"/>
      <c r="U276" s="1278"/>
      <c r="V276" s="7" t="s">
        <v>10</v>
      </c>
      <c r="W276" s="72" t="s">
        <v>63</v>
      </c>
      <c r="Y276" s="859"/>
      <c r="Z276" s="26" t="s">
        <v>9</v>
      </c>
      <c r="AA276" s="98" t="s">
        <v>91</v>
      </c>
      <c r="AB276" s="1277"/>
      <c r="AC276" s="1278"/>
      <c r="AD276" s="7" t="s">
        <v>10</v>
      </c>
      <c r="AE276" s="72" t="s">
        <v>63</v>
      </c>
    </row>
    <row r="277" spans="1:31" ht="12.75" customHeight="1" x14ac:dyDescent="0.25">
      <c r="A277" s="859"/>
      <c r="B277" s="88" t="s">
        <v>11</v>
      </c>
      <c r="C277" s="89" t="s">
        <v>235</v>
      </c>
      <c r="D277" s="658"/>
      <c r="E277" s="659"/>
      <c r="F277" s="845"/>
      <c r="G277" s="846"/>
      <c r="I277" s="859"/>
      <c r="J277" s="88" t="s">
        <v>11</v>
      </c>
      <c r="K277" s="89" t="s">
        <v>235</v>
      </c>
      <c r="L277" s="658"/>
      <c r="M277" s="659"/>
      <c r="N277" s="845"/>
      <c r="O277" s="846"/>
      <c r="Q277" s="1051"/>
      <c r="R277" s="26" t="s">
        <v>11</v>
      </c>
      <c r="S277" s="98" t="s">
        <v>235</v>
      </c>
      <c r="T277" s="1279"/>
      <c r="U277" s="1280"/>
      <c r="V277" s="845"/>
      <c r="W277" s="846"/>
      <c r="Y277" s="859"/>
      <c r="Z277" s="26" t="s">
        <v>11</v>
      </c>
      <c r="AA277" s="98" t="s">
        <v>235</v>
      </c>
      <c r="AB277" s="1279"/>
      <c r="AC277" s="1280"/>
      <c r="AD277" s="845"/>
      <c r="AE277" s="846"/>
    </row>
    <row r="278" spans="1:31" ht="15" customHeight="1" x14ac:dyDescent="0.25">
      <c r="A278" s="859"/>
      <c r="B278" s="730" t="s">
        <v>1192</v>
      </c>
      <c r="C278" s="681"/>
      <c r="D278" s="681"/>
      <c r="E278" s="681"/>
      <c r="F278" s="681"/>
      <c r="G278" s="682"/>
      <c r="I278" s="859"/>
      <c r="J278" s="730" t="s">
        <v>1193</v>
      </c>
      <c r="K278" s="681"/>
      <c r="L278" s="681"/>
      <c r="M278" s="681"/>
      <c r="N278" s="681"/>
      <c r="O278" s="682"/>
      <c r="Q278" s="1051"/>
      <c r="R278" s="870" t="s">
        <v>1197</v>
      </c>
      <c r="S278" s="871"/>
      <c r="T278" s="871"/>
      <c r="U278" s="871"/>
      <c r="V278" s="871"/>
      <c r="W278" s="1045"/>
      <c r="Y278" s="859"/>
      <c r="Z278" s="730" t="s">
        <v>1198</v>
      </c>
      <c r="AA278" s="681"/>
      <c r="AB278" s="681"/>
      <c r="AC278" s="681"/>
      <c r="AD278" s="681"/>
      <c r="AE278" s="682"/>
    </row>
    <row r="279" spans="1:31" ht="120" customHeight="1" x14ac:dyDescent="0.25">
      <c r="A279" s="859"/>
      <c r="B279" s="1370"/>
      <c r="C279" s="895"/>
      <c r="D279" s="895"/>
      <c r="E279" s="895"/>
      <c r="F279" s="895"/>
      <c r="G279" s="1052"/>
      <c r="I279" s="859"/>
      <c r="J279" s="1370"/>
      <c r="K279" s="895"/>
      <c r="L279" s="895"/>
      <c r="M279" s="895"/>
      <c r="N279" s="895"/>
      <c r="O279" s="1052"/>
      <c r="Q279" s="1051"/>
      <c r="R279" s="1705"/>
      <c r="S279" s="1046"/>
      <c r="T279" s="1046"/>
      <c r="U279" s="1046"/>
      <c r="V279" s="1046"/>
      <c r="W279" s="1047"/>
      <c r="Y279" s="859"/>
      <c r="Z279" s="1370"/>
      <c r="AA279" s="895"/>
      <c r="AB279" s="895"/>
      <c r="AC279" s="895"/>
      <c r="AD279" s="895"/>
      <c r="AE279" s="1052"/>
    </row>
    <row r="280" spans="1:31" ht="23.65" customHeight="1" thickBot="1" x14ac:dyDescent="0.3">
      <c r="A280" s="860"/>
      <c r="B280" s="827"/>
      <c r="C280" s="684"/>
      <c r="D280" s="684"/>
      <c r="E280" s="684"/>
      <c r="F280" s="684"/>
      <c r="G280" s="685"/>
      <c r="I280" s="860"/>
      <c r="J280" s="827"/>
      <c r="K280" s="684"/>
      <c r="L280" s="684"/>
      <c r="M280" s="684"/>
      <c r="N280" s="684"/>
      <c r="O280" s="685"/>
      <c r="Q280" s="1754"/>
      <c r="R280" s="1395"/>
      <c r="S280" s="1048"/>
      <c r="T280" s="1048"/>
      <c r="U280" s="1048"/>
      <c r="V280" s="1048"/>
      <c r="W280" s="1049"/>
      <c r="Y280" s="860"/>
      <c r="Z280" s="827"/>
      <c r="AA280" s="684"/>
      <c r="AB280" s="684"/>
      <c r="AC280" s="684"/>
      <c r="AD280" s="684"/>
      <c r="AE280" s="685"/>
    </row>
    <row r="281" spans="1:31" ht="16.5" thickBot="1" x14ac:dyDescent="0.3"/>
    <row r="282" spans="1:31" ht="23.65" customHeight="1" thickTop="1" x14ac:dyDescent="0.25">
      <c r="A282" s="942" t="s">
        <v>1706</v>
      </c>
      <c r="B282" s="621" t="s">
        <v>138</v>
      </c>
      <c r="C282" s="622"/>
      <c r="D282" s="624" t="s">
        <v>108</v>
      </c>
      <c r="E282" s="824"/>
      <c r="F282" s="624" t="s">
        <v>108</v>
      </c>
      <c r="G282" s="625"/>
      <c r="I282" s="942" t="s">
        <v>894</v>
      </c>
      <c r="J282" s="621" t="s">
        <v>0</v>
      </c>
      <c r="K282" s="622"/>
      <c r="L282" s="624" t="s">
        <v>108</v>
      </c>
      <c r="M282" s="824"/>
      <c r="N282" s="624" t="s">
        <v>108</v>
      </c>
      <c r="O282" s="625"/>
      <c r="Q282" s="858" t="s">
        <v>1780</v>
      </c>
      <c r="R282" s="644" t="s">
        <v>41</v>
      </c>
      <c r="S282" s="645"/>
      <c r="T282" s="644" t="s">
        <v>108</v>
      </c>
      <c r="U282" s="828"/>
      <c r="V282" s="816" t="s">
        <v>108</v>
      </c>
      <c r="W282" s="826"/>
      <c r="X282"/>
      <c r="Y282" s="942" t="s">
        <v>1781</v>
      </c>
      <c r="Z282" s="621" t="s">
        <v>0</v>
      </c>
      <c r="AA282" s="622"/>
      <c r="AB282" s="621" t="s">
        <v>108</v>
      </c>
      <c r="AC282" s="824"/>
      <c r="AD282" s="624" t="s">
        <v>108</v>
      </c>
      <c r="AE282" s="625"/>
    </row>
    <row r="283" spans="1:31" ht="20.25" customHeight="1" x14ac:dyDescent="0.25">
      <c r="A283" s="943"/>
      <c r="B283" s="529" t="s">
        <v>893</v>
      </c>
      <c r="C283" s="530"/>
      <c r="D283" s="630">
        <v>170000</v>
      </c>
      <c r="E283" s="646"/>
      <c r="F283" s="630">
        <f>D283*(1-'SZORZÓ+FELTÉTELEK'!$A$1)</f>
        <v>170000</v>
      </c>
      <c r="G283" s="631">
        <v>20184.000000000004</v>
      </c>
      <c r="I283" s="943"/>
      <c r="J283" s="529" t="s">
        <v>119</v>
      </c>
      <c r="K283" s="530"/>
      <c r="L283" s="630">
        <v>188800</v>
      </c>
      <c r="M283" s="646"/>
      <c r="N283" s="630">
        <f>L283*(1-'SZORZÓ+FELTÉTELEK'!$A$1)</f>
        <v>188800</v>
      </c>
      <c r="O283" s="631">
        <v>20184.000000000004</v>
      </c>
      <c r="Q283" s="859"/>
      <c r="R283" s="529" t="s">
        <v>43</v>
      </c>
      <c r="S283" s="530"/>
      <c r="T283" s="770">
        <v>43500</v>
      </c>
      <c r="U283" s="771"/>
      <c r="V283" s="744">
        <f>T283*(1-'SZORZÓ+FELTÉTELEK'!$A$1)</f>
        <v>43500</v>
      </c>
      <c r="W283" s="745">
        <v>20184.000000000004</v>
      </c>
      <c r="X283"/>
      <c r="Y283" s="943"/>
      <c r="Z283" s="529" t="s">
        <v>94</v>
      </c>
      <c r="AA283" s="530"/>
      <c r="AB283" s="770">
        <v>59800</v>
      </c>
      <c r="AC283" s="771"/>
      <c r="AD283" s="744">
        <f>AB283*(1-'SZORZÓ+FELTÉTELEK'!$A$1)</f>
        <v>59800</v>
      </c>
      <c r="AE283" s="783">
        <v>20184.000000000004</v>
      </c>
    </row>
    <row r="284" spans="1:31" ht="20.25" customHeight="1" x14ac:dyDescent="0.25">
      <c r="A284" s="943"/>
      <c r="B284" s="529" t="s">
        <v>892</v>
      </c>
      <c r="C284" s="530"/>
      <c r="D284" s="630">
        <v>172000</v>
      </c>
      <c r="E284" s="646"/>
      <c r="F284" s="630">
        <f>D284*(1-'SZORZÓ+FELTÉTELEK'!$A$1)</f>
        <v>172000</v>
      </c>
      <c r="G284" s="631">
        <v>20184.000000000004</v>
      </c>
      <c r="I284" s="943"/>
      <c r="J284" s="529" t="s">
        <v>94</v>
      </c>
      <c r="K284" s="530"/>
      <c r="L284" s="630">
        <f>L283+13000</f>
        <v>201800</v>
      </c>
      <c r="M284" s="646"/>
      <c r="N284" s="630">
        <f>L284*(1-'SZORZÓ+FELTÉTELEK'!$A$1)</f>
        <v>201800</v>
      </c>
      <c r="O284" s="631">
        <v>20184.000000000004</v>
      </c>
      <c r="Q284" s="859"/>
      <c r="R284" s="529" t="s">
        <v>324</v>
      </c>
      <c r="S284" s="530"/>
      <c r="T284" s="770">
        <f>T283+1400</f>
        <v>44900</v>
      </c>
      <c r="U284" s="771"/>
      <c r="V284" s="744">
        <f>T284*(1-'SZORZÓ+FELTÉTELEK'!$A$1)</f>
        <v>44900</v>
      </c>
      <c r="W284" s="745">
        <v>20184.000000000004</v>
      </c>
      <c r="X284"/>
      <c r="Y284" s="943"/>
      <c r="Z284" s="529" t="s">
        <v>1113</v>
      </c>
      <c r="AA284" s="530"/>
      <c r="AB284" s="770">
        <f>AB283+3400</f>
        <v>63200</v>
      </c>
      <c r="AC284" s="771"/>
      <c r="AD284" s="744">
        <f>AB284*(1-'SZORZÓ+FELTÉTELEK'!$A$1)</f>
        <v>63200</v>
      </c>
      <c r="AE284" s="783">
        <v>20184.000000000004</v>
      </c>
    </row>
    <row r="285" spans="1:31" ht="20.25" customHeight="1" x14ac:dyDescent="0.25">
      <c r="A285" s="943"/>
      <c r="B285" s="529" t="s">
        <v>891</v>
      </c>
      <c r="C285" s="530"/>
      <c r="D285" s="630">
        <v>196000</v>
      </c>
      <c r="E285" s="646"/>
      <c r="F285" s="630">
        <f>D285*(1-'SZORZÓ+FELTÉTELEK'!$A$1)</f>
        <v>196000</v>
      </c>
      <c r="G285" s="631">
        <v>20184.000000000004</v>
      </c>
      <c r="I285" s="943"/>
      <c r="J285" s="529" t="s">
        <v>1113</v>
      </c>
      <c r="K285" s="530"/>
      <c r="L285" s="630">
        <f>L283+21000</f>
        <v>209800</v>
      </c>
      <c r="M285" s="646"/>
      <c r="N285" s="630">
        <f>L285*(1-'SZORZÓ+FELTÉTELEK'!$A$1)</f>
        <v>209800</v>
      </c>
      <c r="O285" s="631">
        <v>20184.000000000004</v>
      </c>
      <c r="Q285" s="859"/>
      <c r="R285" s="529" t="s">
        <v>325</v>
      </c>
      <c r="S285" s="530"/>
      <c r="T285" s="770">
        <v>45800</v>
      </c>
      <c r="U285" s="771"/>
      <c r="V285" s="744">
        <f>T285*(1-'SZORZÓ+FELTÉTELEK'!$A$1)</f>
        <v>45800</v>
      </c>
      <c r="W285" s="745">
        <v>20184.000000000004</v>
      </c>
      <c r="X285"/>
      <c r="Y285" s="943"/>
      <c r="Z285" s="529" t="s">
        <v>1431</v>
      </c>
      <c r="AA285" s="530"/>
      <c r="AB285" s="770">
        <f>AB283+5000</f>
        <v>64800</v>
      </c>
      <c r="AC285" s="771"/>
      <c r="AD285" s="744">
        <f>AB285*(1-'SZORZÓ+FELTÉTELEK'!$A$1)</f>
        <v>64800</v>
      </c>
      <c r="AE285" s="783">
        <v>20184.000000000004</v>
      </c>
    </row>
    <row r="286" spans="1:31" ht="20.25" customHeight="1" x14ac:dyDescent="0.25">
      <c r="A286" s="943"/>
      <c r="B286" s="708" t="s">
        <v>876</v>
      </c>
      <c r="C286" s="709"/>
      <c r="D286" s="709"/>
      <c r="E286" s="709"/>
      <c r="F286" s="709"/>
      <c r="G286" s="1065"/>
      <c r="I286" s="943"/>
      <c r="J286" s="810" t="s">
        <v>1432</v>
      </c>
      <c r="K286" s="811"/>
      <c r="L286" s="630">
        <f>L283+27000</f>
        <v>215800</v>
      </c>
      <c r="M286" s="646"/>
      <c r="N286" s="630">
        <f>L286*(1-'SZORZÓ+FELTÉTELEK'!$A$1)</f>
        <v>215800</v>
      </c>
      <c r="O286" s="631">
        <v>20184.000000000004</v>
      </c>
      <c r="Q286" s="859"/>
      <c r="R286" s="799"/>
      <c r="S286" s="781"/>
      <c r="T286" s="781"/>
      <c r="U286" s="781"/>
      <c r="V286" s="781"/>
      <c r="W286" s="800"/>
      <c r="X286"/>
      <c r="Y286" s="943"/>
      <c r="Z286" s="810" t="s">
        <v>1441</v>
      </c>
      <c r="AA286" s="811"/>
      <c r="AB286" s="770">
        <f>AB283+5000</f>
        <v>64800</v>
      </c>
      <c r="AC286" s="771"/>
      <c r="AD286" s="744">
        <f>AB286*(1-'SZORZÓ+FELTÉTELEK'!$A$1)</f>
        <v>64800</v>
      </c>
      <c r="AE286" s="783">
        <v>20184.000000000004</v>
      </c>
    </row>
    <row r="287" spans="1:31" ht="20.25" customHeight="1" x14ac:dyDescent="0.25">
      <c r="A287" s="943"/>
      <c r="B287" s="714"/>
      <c r="C287" s="715"/>
      <c r="D287" s="715"/>
      <c r="E287" s="715"/>
      <c r="F287" s="715"/>
      <c r="G287" s="1067"/>
      <c r="I287" s="943"/>
      <c r="J287" s="810"/>
      <c r="K287" s="891"/>
      <c r="L287" s="891"/>
      <c r="M287" s="891"/>
      <c r="N287" s="891"/>
      <c r="O287" s="892"/>
      <c r="Q287" s="859"/>
      <c r="R287" s="735"/>
      <c r="S287" s="736"/>
      <c r="T287" s="736"/>
      <c r="U287" s="736"/>
      <c r="V287" s="736"/>
      <c r="W287" s="737"/>
      <c r="X287"/>
      <c r="Y287" s="943"/>
      <c r="Z287" s="810" t="s">
        <v>1442</v>
      </c>
      <c r="AA287" s="811"/>
      <c r="AB287" s="770">
        <f>AB283+12300</f>
        <v>72100</v>
      </c>
      <c r="AC287" s="771"/>
      <c r="AD287" s="744">
        <f>AB287*(1-'SZORZÓ+FELTÉTELEK'!$A$1)</f>
        <v>72100</v>
      </c>
      <c r="AE287" s="783">
        <v>20184.000000000004</v>
      </c>
    </row>
    <row r="288" spans="1:31" ht="12.75" customHeight="1" x14ac:dyDescent="0.25">
      <c r="A288" s="943"/>
      <c r="B288" s="26" t="s">
        <v>2</v>
      </c>
      <c r="C288" s="98" t="s">
        <v>317</v>
      </c>
      <c r="D288" s="1275"/>
      <c r="E288" s="1276"/>
      <c r="F288" s="138" t="s">
        <v>3</v>
      </c>
      <c r="G288" s="139" t="s">
        <v>100</v>
      </c>
      <c r="I288" s="943"/>
      <c r="J288" s="26" t="s">
        <v>2</v>
      </c>
      <c r="K288" s="98" t="s">
        <v>317</v>
      </c>
      <c r="L288" s="1275"/>
      <c r="M288" s="1276"/>
      <c r="N288" s="138" t="s">
        <v>3</v>
      </c>
      <c r="O288" s="139" t="s">
        <v>100</v>
      </c>
      <c r="Q288" s="859"/>
      <c r="R288" s="88" t="s">
        <v>2</v>
      </c>
      <c r="S288" s="89" t="s">
        <v>326</v>
      </c>
      <c r="T288" s="654"/>
      <c r="U288" s="655"/>
      <c r="V288" s="87" t="s">
        <v>3</v>
      </c>
      <c r="W288" s="73" t="s">
        <v>100</v>
      </c>
      <c r="X288"/>
      <c r="Y288" s="943"/>
      <c r="Z288" s="88" t="s">
        <v>2</v>
      </c>
      <c r="AA288" s="89" t="s">
        <v>326</v>
      </c>
      <c r="AB288" s="654"/>
      <c r="AC288" s="655"/>
      <c r="AD288" s="87" t="s">
        <v>3</v>
      </c>
      <c r="AE288" s="112" t="s">
        <v>100</v>
      </c>
    </row>
    <row r="289" spans="1:31" ht="12.75" customHeight="1" x14ac:dyDescent="0.25">
      <c r="A289" s="943"/>
      <c r="B289" s="26" t="s">
        <v>5</v>
      </c>
      <c r="C289" s="98" t="s">
        <v>91</v>
      </c>
      <c r="D289" s="1277"/>
      <c r="E289" s="1278"/>
      <c r="F289" s="138" t="s">
        <v>6</v>
      </c>
      <c r="G289" s="137" t="s">
        <v>14</v>
      </c>
      <c r="I289" s="943"/>
      <c r="J289" s="26" t="s">
        <v>5</v>
      </c>
      <c r="K289" s="98" t="s">
        <v>91</v>
      </c>
      <c r="L289" s="1277"/>
      <c r="M289" s="1278"/>
      <c r="N289" s="138" t="s">
        <v>6</v>
      </c>
      <c r="O289" s="137" t="s">
        <v>14</v>
      </c>
      <c r="Q289" s="859"/>
      <c r="R289" s="88" t="s">
        <v>5</v>
      </c>
      <c r="S289" s="89" t="s">
        <v>91</v>
      </c>
      <c r="T289" s="656"/>
      <c r="U289" s="657"/>
      <c r="V289" s="87" t="s">
        <v>6</v>
      </c>
      <c r="W289" s="71" t="s">
        <v>14</v>
      </c>
      <c r="X289"/>
      <c r="Y289" s="943"/>
      <c r="Z289" s="88" t="s">
        <v>5</v>
      </c>
      <c r="AA289" s="89" t="s">
        <v>27</v>
      </c>
      <c r="AB289" s="656"/>
      <c r="AC289" s="657"/>
      <c r="AD289" s="87" t="s">
        <v>6</v>
      </c>
      <c r="AE289" s="111" t="s">
        <v>14</v>
      </c>
    </row>
    <row r="290" spans="1:31" ht="12.75" customHeight="1" x14ac:dyDescent="0.25">
      <c r="A290" s="943"/>
      <c r="B290" s="26" t="s">
        <v>7</v>
      </c>
      <c r="C290" s="98" t="s">
        <v>890</v>
      </c>
      <c r="D290" s="1277"/>
      <c r="E290" s="1278"/>
      <c r="F290" s="18" t="s">
        <v>8</v>
      </c>
      <c r="G290" s="115" t="s">
        <v>14</v>
      </c>
      <c r="I290" s="943"/>
      <c r="J290" s="26" t="s">
        <v>7</v>
      </c>
      <c r="K290" s="98" t="s">
        <v>890</v>
      </c>
      <c r="L290" s="1277"/>
      <c r="M290" s="1278"/>
      <c r="N290" s="18" t="s">
        <v>8</v>
      </c>
      <c r="O290" s="115" t="s">
        <v>889</v>
      </c>
      <c r="Q290" s="859"/>
      <c r="R290" s="88" t="s">
        <v>7</v>
      </c>
      <c r="S290" s="89" t="s">
        <v>131</v>
      </c>
      <c r="T290" s="656"/>
      <c r="U290" s="657"/>
      <c r="V290" s="7" t="s">
        <v>8</v>
      </c>
      <c r="W290" s="72" t="s">
        <v>14</v>
      </c>
      <c r="X290"/>
      <c r="Y290" s="943"/>
      <c r="Z290" s="88" t="s">
        <v>7</v>
      </c>
      <c r="AA290" s="89" t="s">
        <v>131</v>
      </c>
      <c r="AB290" s="656"/>
      <c r="AC290" s="657"/>
      <c r="AD290" s="7" t="s">
        <v>8</v>
      </c>
      <c r="AE290" s="110" t="s">
        <v>327</v>
      </c>
    </row>
    <row r="291" spans="1:31" ht="12.75" customHeight="1" x14ac:dyDescent="0.25">
      <c r="A291" s="943"/>
      <c r="B291" s="26" t="s">
        <v>9</v>
      </c>
      <c r="C291" s="98" t="s">
        <v>91</v>
      </c>
      <c r="D291" s="1277"/>
      <c r="E291" s="1278"/>
      <c r="F291" s="109" t="s">
        <v>10</v>
      </c>
      <c r="G291" s="108" t="s">
        <v>63</v>
      </c>
      <c r="I291" s="943"/>
      <c r="J291" s="26" t="s">
        <v>9</v>
      </c>
      <c r="K291" s="98" t="s">
        <v>91</v>
      </c>
      <c r="L291" s="1277"/>
      <c r="M291" s="1278"/>
      <c r="N291" s="109" t="s">
        <v>10</v>
      </c>
      <c r="O291" s="108" t="s">
        <v>63</v>
      </c>
      <c r="Q291" s="859"/>
      <c r="R291" s="88" t="s">
        <v>9</v>
      </c>
      <c r="S291" s="89" t="s">
        <v>36</v>
      </c>
      <c r="T291" s="656"/>
      <c r="U291" s="657"/>
      <c r="V291" s="7" t="s">
        <v>10</v>
      </c>
      <c r="W291" s="72" t="s">
        <v>135</v>
      </c>
      <c r="X291"/>
      <c r="Y291" s="943"/>
      <c r="Z291" s="88" t="s">
        <v>9</v>
      </c>
      <c r="AA291" s="89" t="s">
        <v>36</v>
      </c>
      <c r="AB291" s="656"/>
      <c r="AC291" s="657"/>
      <c r="AD291" s="7" t="s">
        <v>10</v>
      </c>
      <c r="AE291" s="110" t="s">
        <v>135</v>
      </c>
    </row>
    <row r="292" spans="1:31" ht="12.75" customHeight="1" x14ac:dyDescent="0.25">
      <c r="A292" s="943"/>
      <c r="B292" s="26" t="s">
        <v>11</v>
      </c>
      <c r="C292" s="98" t="s">
        <v>235</v>
      </c>
      <c r="D292" s="1279"/>
      <c r="E292" s="1280"/>
      <c r="F292" s="69" t="s">
        <v>759</v>
      </c>
      <c r="G292" s="129" t="s">
        <v>792</v>
      </c>
      <c r="I292" s="943"/>
      <c r="J292" s="26" t="s">
        <v>11</v>
      </c>
      <c r="K292" s="98" t="s">
        <v>235</v>
      </c>
      <c r="L292" s="1279"/>
      <c r="M292" s="1280"/>
      <c r="N292" s="69" t="s">
        <v>759</v>
      </c>
      <c r="O292" s="140" t="s">
        <v>792</v>
      </c>
      <c r="Q292" s="859"/>
      <c r="R292" s="88" t="s">
        <v>11</v>
      </c>
      <c r="S292" s="89" t="s">
        <v>261</v>
      </c>
      <c r="T292" s="658"/>
      <c r="U292" s="659"/>
      <c r="V292" s="1886"/>
      <c r="W292" s="837"/>
      <c r="X292"/>
      <c r="Y292" s="943"/>
      <c r="Z292" s="88" t="s">
        <v>11</v>
      </c>
      <c r="AA292" s="89" t="s">
        <v>261</v>
      </c>
      <c r="AB292" s="658"/>
      <c r="AC292" s="659"/>
      <c r="AD292" s="1886"/>
      <c r="AE292" s="1927"/>
    </row>
    <row r="293" spans="1:31" ht="15" customHeight="1" x14ac:dyDescent="0.25">
      <c r="A293" s="943"/>
      <c r="B293" s="870" t="s">
        <v>1199</v>
      </c>
      <c r="C293" s="871"/>
      <c r="D293" s="871"/>
      <c r="E293" s="871"/>
      <c r="F293" s="871"/>
      <c r="G293" s="872"/>
      <c r="I293" s="943"/>
      <c r="J293" s="730" t="s">
        <v>1200</v>
      </c>
      <c r="K293" s="681"/>
      <c r="L293" s="681"/>
      <c r="M293" s="681"/>
      <c r="N293" s="681"/>
      <c r="O293" s="919"/>
      <c r="Q293" s="859"/>
      <c r="R293" s="730" t="s">
        <v>1196</v>
      </c>
      <c r="S293" s="681"/>
      <c r="T293" s="681"/>
      <c r="U293" s="681"/>
      <c r="V293" s="681"/>
      <c r="W293" s="682"/>
      <c r="X293"/>
      <c r="Y293" s="943"/>
      <c r="Z293" s="730" t="s">
        <v>1201</v>
      </c>
      <c r="AA293" s="681"/>
      <c r="AB293" s="681"/>
      <c r="AC293" s="681"/>
      <c r="AD293" s="681"/>
      <c r="AE293" s="919"/>
    </row>
    <row r="294" spans="1:31" ht="120" customHeight="1" x14ac:dyDescent="0.25">
      <c r="A294" s="943"/>
      <c r="B294" s="1705"/>
      <c r="C294" s="1046"/>
      <c r="D294" s="1046"/>
      <c r="E294" s="1046"/>
      <c r="F294" s="1046"/>
      <c r="G294" s="1706"/>
      <c r="I294" s="943"/>
      <c r="J294" s="1370"/>
      <c r="K294" s="895"/>
      <c r="L294" s="895"/>
      <c r="M294" s="895"/>
      <c r="N294" s="895"/>
      <c r="O294" s="1611"/>
      <c r="Q294" s="859"/>
      <c r="R294" s="1370"/>
      <c r="S294" s="895"/>
      <c r="T294" s="895"/>
      <c r="U294" s="895"/>
      <c r="V294" s="895"/>
      <c r="W294" s="1052"/>
      <c r="X294"/>
      <c r="Y294" s="943"/>
      <c r="Z294" s="1370"/>
      <c r="AA294" s="895"/>
      <c r="AB294" s="895"/>
      <c r="AC294" s="895"/>
      <c r="AD294" s="895"/>
      <c r="AE294" s="1611"/>
    </row>
    <row r="295" spans="1:31" ht="23.65" customHeight="1" thickBot="1" x14ac:dyDescent="0.3">
      <c r="A295" s="1226"/>
      <c r="B295" s="873"/>
      <c r="C295" s="874"/>
      <c r="D295" s="874"/>
      <c r="E295" s="874"/>
      <c r="F295" s="874"/>
      <c r="G295" s="875"/>
      <c r="I295" s="1226"/>
      <c r="J295" s="920"/>
      <c r="K295" s="921"/>
      <c r="L295" s="921"/>
      <c r="M295" s="921"/>
      <c r="N295" s="921"/>
      <c r="O295" s="922"/>
      <c r="Q295" s="860"/>
      <c r="R295" s="827"/>
      <c r="S295" s="684"/>
      <c r="T295" s="684"/>
      <c r="U295" s="684"/>
      <c r="V295" s="684"/>
      <c r="W295" s="685"/>
      <c r="X295"/>
      <c r="Y295" s="1226"/>
      <c r="Z295" s="920"/>
      <c r="AA295" s="921"/>
      <c r="AB295" s="921"/>
      <c r="AC295" s="921"/>
      <c r="AD295" s="921"/>
      <c r="AE295" s="922"/>
    </row>
    <row r="296" spans="1:31" ht="17.25" thickTop="1" thickBot="1" x14ac:dyDescent="0.3"/>
    <row r="297" spans="1:31" ht="23.65" customHeight="1" thickTop="1" x14ac:dyDescent="0.25">
      <c r="A297" s="1932" t="s">
        <v>900</v>
      </c>
      <c r="B297" s="1721" t="s">
        <v>41</v>
      </c>
      <c r="C297" s="1722"/>
      <c r="D297" s="1721" t="s">
        <v>108</v>
      </c>
      <c r="E297" s="1755"/>
      <c r="F297" s="1223" t="s">
        <v>108</v>
      </c>
      <c r="G297" s="1265"/>
      <c r="I297" s="942" t="s">
        <v>899</v>
      </c>
      <c r="J297" s="621" t="s">
        <v>0</v>
      </c>
      <c r="K297" s="622"/>
      <c r="L297" s="621" t="s">
        <v>108</v>
      </c>
      <c r="M297" s="824"/>
      <c r="N297" s="624" t="s">
        <v>108</v>
      </c>
      <c r="O297" s="625"/>
      <c r="Q297" s="942" t="s">
        <v>904</v>
      </c>
      <c r="R297" s="621" t="s">
        <v>0</v>
      </c>
      <c r="S297" s="622"/>
      <c r="T297" s="621" t="s">
        <v>108</v>
      </c>
      <c r="U297" s="824"/>
      <c r="V297" s="624" t="s">
        <v>108</v>
      </c>
      <c r="W297" s="625"/>
      <c r="Y297" s="942" t="s">
        <v>903</v>
      </c>
      <c r="Z297" s="621" t="s">
        <v>0</v>
      </c>
      <c r="AA297" s="622"/>
      <c r="AB297" s="621" t="s">
        <v>108</v>
      </c>
      <c r="AC297" s="824"/>
      <c r="AD297" s="624" t="s">
        <v>108</v>
      </c>
      <c r="AE297" s="625"/>
    </row>
    <row r="298" spans="1:31" ht="20.25" customHeight="1" x14ac:dyDescent="0.25">
      <c r="A298" s="1933"/>
      <c r="B298" s="529" t="s">
        <v>898</v>
      </c>
      <c r="C298" s="530"/>
      <c r="D298" s="646">
        <v>108000</v>
      </c>
      <c r="E298" s="646"/>
      <c r="F298" s="630">
        <f>D298*(1-'SZORZÓ+FELTÉTELEK'!$A$1)</f>
        <v>108000</v>
      </c>
      <c r="G298" s="631">
        <v>20184.000000000004</v>
      </c>
      <c r="I298" s="943"/>
      <c r="J298" s="529" t="s">
        <v>94</v>
      </c>
      <c r="K298" s="530"/>
      <c r="L298" s="646">
        <v>131100</v>
      </c>
      <c r="M298" s="646"/>
      <c r="N298" s="630">
        <f>L298*(1-'SZORZÓ+FELTÉTELEK'!$A$1)</f>
        <v>131100</v>
      </c>
      <c r="O298" s="631">
        <v>20184.000000000004</v>
      </c>
      <c r="Q298" s="943"/>
      <c r="R298" s="529" t="s">
        <v>94</v>
      </c>
      <c r="S298" s="530"/>
      <c r="T298" s="646">
        <v>192800</v>
      </c>
      <c r="U298" s="646"/>
      <c r="V298" s="630">
        <f>T298*(1-'SZORZÓ+FELTÉTELEK'!$A$1)</f>
        <v>192800</v>
      </c>
      <c r="W298" s="631">
        <v>20184.000000000004</v>
      </c>
      <c r="Y298" s="943"/>
      <c r="Z298" s="529" t="s">
        <v>94</v>
      </c>
      <c r="AA298" s="530"/>
      <c r="AB298" s="646">
        <v>251000</v>
      </c>
      <c r="AC298" s="646"/>
      <c r="AD298" s="630">
        <f>AB298*(1-'SZORZÓ+FELTÉTELEK'!$A$1)</f>
        <v>251000</v>
      </c>
      <c r="AE298" s="631">
        <v>20184.000000000004</v>
      </c>
    </row>
    <row r="299" spans="1:31" ht="20.25" customHeight="1" x14ac:dyDescent="0.25">
      <c r="A299" s="1933"/>
      <c r="B299" s="529" t="s">
        <v>897</v>
      </c>
      <c r="C299" s="530"/>
      <c r="D299" s="646">
        <v>157000</v>
      </c>
      <c r="E299" s="646"/>
      <c r="F299" s="630">
        <f>D299*(1-'SZORZÓ+FELTÉTELEK'!$A$1)</f>
        <v>157000</v>
      </c>
      <c r="G299" s="631">
        <v>20184.000000000004</v>
      </c>
      <c r="I299" s="943"/>
      <c r="J299" s="529" t="s">
        <v>1113</v>
      </c>
      <c r="K299" s="530"/>
      <c r="L299" s="646">
        <f>L298+5300</f>
        <v>136400</v>
      </c>
      <c r="M299" s="646"/>
      <c r="N299" s="630">
        <f>L299*(1-'SZORZÓ+FELTÉTELEK'!$A$1)</f>
        <v>136400</v>
      </c>
      <c r="O299" s="631">
        <v>20184.000000000004</v>
      </c>
      <c r="Q299" s="943"/>
      <c r="R299" s="529" t="s">
        <v>1113</v>
      </c>
      <c r="S299" s="530"/>
      <c r="T299" s="646">
        <f>T298+9300</f>
        <v>202100</v>
      </c>
      <c r="U299" s="646"/>
      <c r="V299" s="630">
        <f>T299*(1-'SZORZÓ+FELTÉTELEK'!$A$1)</f>
        <v>202100</v>
      </c>
      <c r="W299" s="631">
        <v>20184.000000000004</v>
      </c>
      <c r="Y299" s="943"/>
      <c r="Z299" s="529" t="s">
        <v>1113</v>
      </c>
      <c r="AA299" s="530"/>
      <c r="AB299" s="646">
        <f>AB298+9300</f>
        <v>260300</v>
      </c>
      <c r="AC299" s="646"/>
      <c r="AD299" s="630">
        <f>AB299*(1-'SZORZÓ+FELTÉTELEK'!$A$1)</f>
        <v>260300</v>
      </c>
      <c r="AE299" s="631">
        <v>20184.000000000004</v>
      </c>
    </row>
    <row r="300" spans="1:31" ht="20.25" customHeight="1" x14ac:dyDescent="0.25">
      <c r="A300" s="1933"/>
      <c r="B300" s="529" t="s">
        <v>896</v>
      </c>
      <c r="C300" s="530"/>
      <c r="D300" s="646">
        <v>204000</v>
      </c>
      <c r="E300" s="646"/>
      <c r="F300" s="630">
        <f>D300*(1-'SZORZÓ+FELTÉTELEK'!$A$1)</f>
        <v>204000</v>
      </c>
      <c r="G300" s="631">
        <v>20184.000000000004</v>
      </c>
      <c r="I300" s="943"/>
      <c r="J300" s="810" t="s">
        <v>1432</v>
      </c>
      <c r="K300" s="811"/>
      <c r="L300" s="646">
        <f>L298+7700</f>
        <v>138800</v>
      </c>
      <c r="M300" s="646"/>
      <c r="N300" s="630">
        <f>L300*(1-'SZORZÓ+FELTÉTELEK'!$A$1)</f>
        <v>138800</v>
      </c>
      <c r="O300" s="631">
        <v>20184.000000000004</v>
      </c>
      <c r="Q300" s="943"/>
      <c r="R300" s="810" t="s">
        <v>1432</v>
      </c>
      <c r="S300" s="811"/>
      <c r="T300" s="646">
        <f>T298+13500</f>
        <v>206300</v>
      </c>
      <c r="U300" s="646"/>
      <c r="V300" s="630">
        <f>T300*(1-'SZORZÓ+FELTÉTELEK'!$A$1)</f>
        <v>206300</v>
      </c>
      <c r="W300" s="631">
        <v>20184.000000000004</v>
      </c>
      <c r="Y300" s="943"/>
      <c r="Z300" s="810" t="s">
        <v>1432</v>
      </c>
      <c r="AA300" s="811"/>
      <c r="AB300" s="646">
        <f>AB298+13500</f>
        <v>264500</v>
      </c>
      <c r="AC300" s="646"/>
      <c r="AD300" s="630">
        <f>AB300*(1-'SZORZÓ+FELTÉTELEK'!$A$1)</f>
        <v>264500</v>
      </c>
      <c r="AE300" s="631">
        <v>20184.000000000004</v>
      </c>
    </row>
    <row r="301" spans="1:31" ht="20.25" customHeight="1" x14ac:dyDescent="0.25">
      <c r="A301" s="1933"/>
      <c r="B301" s="529"/>
      <c r="C301" s="825"/>
      <c r="D301" s="825"/>
      <c r="E301" s="825"/>
      <c r="F301" s="825"/>
      <c r="G301" s="1865"/>
      <c r="I301" s="943"/>
      <c r="J301" s="529"/>
      <c r="K301" s="825"/>
      <c r="L301" s="825"/>
      <c r="M301" s="825"/>
      <c r="N301" s="825"/>
      <c r="O301" s="1004"/>
      <c r="Q301" s="943"/>
      <c r="R301" s="529"/>
      <c r="S301" s="825"/>
      <c r="T301" s="825"/>
      <c r="U301" s="825"/>
      <c r="V301" s="825"/>
      <c r="W301" s="1004"/>
      <c r="Y301" s="943"/>
      <c r="Z301" s="529"/>
      <c r="AA301" s="825"/>
      <c r="AB301" s="825"/>
      <c r="AC301" s="825"/>
      <c r="AD301" s="825"/>
      <c r="AE301" s="1004"/>
    </row>
    <row r="302" spans="1:31" ht="12.75" customHeight="1" x14ac:dyDescent="0.25">
      <c r="A302" s="1933"/>
      <c r="B302" s="88" t="s">
        <v>2</v>
      </c>
      <c r="C302" s="89" t="s">
        <v>75</v>
      </c>
      <c r="D302" s="654"/>
      <c r="E302" s="655"/>
      <c r="F302" s="87" t="s">
        <v>3</v>
      </c>
      <c r="G302" s="134" t="s">
        <v>100</v>
      </c>
      <c r="I302" s="943"/>
      <c r="J302" s="88" t="s">
        <v>2</v>
      </c>
      <c r="K302" s="89" t="s">
        <v>75</v>
      </c>
      <c r="L302" s="654"/>
      <c r="M302" s="655"/>
      <c r="N302" s="87" t="s">
        <v>3</v>
      </c>
      <c r="O302" s="134" t="s">
        <v>100</v>
      </c>
      <c r="Q302" s="943"/>
      <c r="R302" s="88" t="s">
        <v>2</v>
      </c>
      <c r="S302" s="89" t="s">
        <v>75</v>
      </c>
      <c r="T302" s="654"/>
      <c r="U302" s="655"/>
      <c r="V302" s="87" t="s">
        <v>3</v>
      </c>
      <c r="W302" s="112" t="s">
        <v>100</v>
      </c>
      <c r="Y302" s="943"/>
      <c r="Z302" s="88" t="s">
        <v>2</v>
      </c>
      <c r="AA302" s="89" t="s">
        <v>75</v>
      </c>
      <c r="AB302" s="654"/>
      <c r="AC302" s="655"/>
      <c r="AD302" s="87" t="s">
        <v>3</v>
      </c>
      <c r="AE302" s="134" t="s">
        <v>100</v>
      </c>
    </row>
    <row r="303" spans="1:31" ht="12.75" customHeight="1" x14ac:dyDescent="0.25">
      <c r="A303" s="1933"/>
      <c r="B303" s="88" t="s">
        <v>5</v>
      </c>
      <c r="C303" s="89" t="s">
        <v>16</v>
      </c>
      <c r="D303" s="656"/>
      <c r="E303" s="657"/>
      <c r="F303" s="87" t="s">
        <v>6</v>
      </c>
      <c r="G303" s="133" t="s">
        <v>14</v>
      </c>
      <c r="I303" s="943"/>
      <c r="J303" s="88" t="s">
        <v>5</v>
      </c>
      <c r="K303" s="89" t="s">
        <v>16</v>
      </c>
      <c r="L303" s="656"/>
      <c r="M303" s="657"/>
      <c r="N303" s="87" t="s">
        <v>6</v>
      </c>
      <c r="O303" s="133" t="s">
        <v>14</v>
      </c>
      <c r="Q303" s="943"/>
      <c r="R303" s="88" t="s">
        <v>5</v>
      </c>
      <c r="S303" s="89" t="s">
        <v>16</v>
      </c>
      <c r="T303" s="656"/>
      <c r="U303" s="657"/>
      <c r="V303" s="87" t="s">
        <v>6</v>
      </c>
      <c r="W303" s="111" t="s">
        <v>14</v>
      </c>
      <c r="Y303" s="943"/>
      <c r="Z303" s="88" t="s">
        <v>5</v>
      </c>
      <c r="AA303" s="89" t="s">
        <v>16</v>
      </c>
      <c r="AB303" s="656"/>
      <c r="AC303" s="657"/>
      <c r="AD303" s="87" t="s">
        <v>6</v>
      </c>
      <c r="AE303" s="133" t="s">
        <v>14</v>
      </c>
    </row>
    <row r="304" spans="1:31" ht="12.75" customHeight="1" x14ac:dyDescent="0.25">
      <c r="A304" s="1933"/>
      <c r="B304" s="88" t="s">
        <v>7</v>
      </c>
      <c r="C304" s="89" t="s">
        <v>895</v>
      </c>
      <c r="D304" s="656"/>
      <c r="E304" s="657"/>
      <c r="F304" s="7" t="s">
        <v>8</v>
      </c>
      <c r="G304" s="132" t="s">
        <v>14</v>
      </c>
      <c r="I304" s="943"/>
      <c r="J304" s="88" t="s">
        <v>7</v>
      </c>
      <c r="K304" s="89" t="s">
        <v>869</v>
      </c>
      <c r="L304" s="656"/>
      <c r="M304" s="657"/>
      <c r="N304" s="7" t="s">
        <v>8</v>
      </c>
      <c r="O304" s="132" t="s">
        <v>839</v>
      </c>
      <c r="Q304" s="943"/>
      <c r="R304" s="88" t="s">
        <v>7</v>
      </c>
      <c r="S304" s="89" t="s">
        <v>318</v>
      </c>
      <c r="T304" s="656"/>
      <c r="U304" s="657"/>
      <c r="V304" s="7" t="s">
        <v>8</v>
      </c>
      <c r="W304" s="115" t="s">
        <v>853</v>
      </c>
      <c r="Y304" s="943"/>
      <c r="Z304" s="88" t="s">
        <v>7</v>
      </c>
      <c r="AA304" s="89" t="s">
        <v>883</v>
      </c>
      <c r="AB304" s="656"/>
      <c r="AC304" s="657"/>
      <c r="AD304" s="7" t="s">
        <v>8</v>
      </c>
      <c r="AE304" s="132" t="s">
        <v>851</v>
      </c>
    </row>
    <row r="305" spans="1:31" ht="12.75" customHeight="1" x14ac:dyDescent="0.25">
      <c r="A305" s="1933"/>
      <c r="B305" s="88" t="s">
        <v>9</v>
      </c>
      <c r="C305" s="89" t="s">
        <v>64</v>
      </c>
      <c r="D305" s="656"/>
      <c r="E305" s="657"/>
      <c r="F305" s="127" t="s">
        <v>10</v>
      </c>
      <c r="G305" s="142" t="s">
        <v>154</v>
      </c>
      <c r="I305" s="943"/>
      <c r="J305" s="88" t="s">
        <v>9</v>
      </c>
      <c r="K305" s="89" t="s">
        <v>64</v>
      </c>
      <c r="L305" s="656"/>
      <c r="M305" s="657"/>
      <c r="N305" s="127" t="s">
        <v>10</v>
      </c>
      <c r="O305" s="108" t="s">
        <v>154</v>
      </c>
      <c r="Q305" s="943"/>
      <c r="R305" s="88" t="s">
        <v>9</v>
      </c>
      <c r="S305" s="89" t="s">
        <v>64</v>
      </c>
      <c r="T305" s="656"/>
      <c r="U305" s="657"/>
      <c r="V305" s="109" t="s">
        <v>10</v>
      </c>
      <c r="W305" s="108" t="s">
        <v>154</v>
      </c>
      <c r="Y305" s="943"/>
      <c r="Z305" s="88" t="s">
        <v>9</v>
      </c>
      <c r="AA305" s="89" t="s">
        <v>64</v>
      </c>
      <c r="AB305" s="656"/>
      <c r="AC305" s="657"/>
      <c r="AD305" s="127" t="s">
        <v>10</v>
      </c>
      <c r="AE305" s="108" t="s">
        <v>154</v>
      </c>
    </row>
    <row r="306" spans="1:31" ht="12.75" customHeight="1" x14ac:dyDescent="0.25">
      <c r="A306" s="1933"/>
      <c r="B306" s="88" t="s">
        <v>11</v>
      </c>
      <c r="C306" s="89" t="s">
        <v>73</v>
      </c>
      <c r="D306" s="658"/>
      <c r="E306" s="659"/>
      <c r="F306" s="36" t="s">
        <v>759</v>
      </c>
      <c r="G306" s="126">
        <v>1</v>
      </c>
      <c r="I306" s="943"/>
      <c r="J306" s="88" t="s">
        <v>11</v>
      </c>
      <c r="K306" s="89" t="s">
        <v>73</v>
      </c>
      <c r="L306" s="658"/>
      <c r="M306" s="659"/>
      <c r="N306" s="36" t="s">
        <v>759</v>
      </c>
      <c r="O306" s="107">
        <v>1</v>
      </c>
      <c r="Q306" s="943"/>
      <c r="R306" s="88" t="s">
        <v>11</v>
      </c>
      <c r="S306" s="89" t="s">
        <v>73</v>
      </c>
      <c r="T306" s="658"/>
      <c r="U306" s="659"/>
      <c r="V306" s="69" t="s">
        <v>759</v>
      </c>
      <c r="W306" s="107">
        <v>1</v>
      </c>
      <c r="Y306" s="943"/>
      <c r="Z306" s="88" t="s">
        <v>11</v>
      </c>
      <c r="AA306" s="89" t="s">
        <v>73</v>
      </c>
      <c r="AB306" s="658"/>
      <c r="AC306" s="659"/>
      <c r="AD306" s="36" t="s">
        <v>759</v>
      </c>
      <c r="AE306" s="107">
        <v>1</v>
      </c>
    </row>
    <row r="307" spans="1:31" ht="15" customHeight="1" x14ac:dyDescent="0.25">
      <c r="A307" s="1933"/>
      <c r="B307" s="1132" t="s">
        <v>1202</v>
      </c>
      <c r="C307" s="1133"/>
      <c r="D307" s="1133"/>
      <c r="E307" s="1133"/>
      <c r="F307" s="1133"/>
      <c r="G307" s="1732"/>
      <c r="I307" s="943"/>
      <c r="J307" s="730" t="s">
        <v>1204</v>
      </c>
      <c r="K307" s="681"/>
      <c r="L307" s="681"/>
      <c r="M307" s="681"/>
      <c r="N307" s="681"/>
      <c r="O307" s="919"/>
      <c r="Q307" s="943"/>
      <c r="R307" s="817" t="s">
        <v>1203</v>
      </c>
      <c r="S307" s="818"/>
      <c r="T307" s="818"/>
      <c r="U307" s="818"/>
      <c r="V307" s="818"/>
      <c r="W307" s="911"/>
      <c r="Y307" s="943"/>
      <c r="Z307" s="730" t="s">
        <v>1205</v>
      </c>
      <c r="AA307" s="681"/>
      <c r="AB307" s="681"/>
      <c r="AC307" s="681"/>
      <c r="AD307" s="681"/>
      <c r="AE307" s="919"/>
    </row>
    <row r="308" spans="1:31" ht="120" customHeight="1" x14ac:dyDescent="0.25">
      <c r="A308" s="1933"/>
      <c r="B308" s="1733"/>
      <c r="C308" s="1734"/>
      <c r="D308" s="1734"/>
      <c r="E308" s="1734"/>
      <c r="F308" s="1734"/>
      <c r="G308" s="1735"/>
      <c r="I308" s="943"/>
      <c r="J308" s="1370"/>
      <c r="K308" s="895"/>
      <c r="L308" s="895"/>
      <c r="M308" s="895"/>
      <c r="N308" s="895"/>
      <c r="O308" s="1611"/>
      <c r="Q308" s="943"/>
      <c r="R308" s="830"/>
      <c r="S308" s="831"/>
      <c r="T308" s="831"/>
      <c r="U308" s="831"/>
      <c r="V308" s="831"/>
      <c r="W308" s="1867"/>
      <c r="Y308" s="943"/>
      <c r="Z308" s="1370"/>
      <c r="AA308" s="895"/>
      <c r="AB308" s="895"/>
      <c r="AC308" s="895"/>
      <c r="AD308" s="895"/>
      <c r="AE308" s="1611"/>
    </row>
    <row r="309" spans="1:31" ht="23.65" customHeight="1" thickBot="1" x14ac:dyDescent="0.3">
      <c r="A309" s="1934"/>
      <c r="B309" s="1736"/>
      <c r="C309" s="1737"/>
      <c r="D309" s="1737"/>
      <c r="E309" s="1737"/>
      <c r="F309" s="1737"/>
      <c r="G309" s="1738"/>
      <c r="I309" s="1226"/>
      <c r="J309" s="920"/>
      <c r="K309" s="921"/>
      <c r="L309" s="921"/>
      <c r="M309" s="921"/>
      <c r="N309" s="921"/>
      <c r="O309" s="922"/>
      <c r="Q309" s="1226"/>
      <c r="R309" s="912"/>
      <c r="S309" s="913"/>
      <c r="T309" s="913"/>
      <c r="U309" s="913"/>
      <c r="V309" s="913"/>
      <c r="W309" s="914"/>
      <c r="Y309" s="1226"/>
      <c r="Z309" s="920"/>
      <c r="AA309" s="921"/>
      <c r="AB309" s="921"/>
      <c r="AC309" s="921"/>
      <c r="AD309" s="921"/>
      <c r="AE309" s="922"/>
    </row>
    <row r="310" spans="1:31" ht="17.25" thickTop="1" thickBot="1" x14ac:dyDescent="0.3">
      <c r="I310" s="333"/>
      <c r="J310" s="333"/>
      <c r="K310" s="334"/>
      <c r="L310" s="334"/>
      <c r="M310" s="334"/>
      <c r="N310" s="333"/>
      <c r="O310" s="333"/>
    </row>
    <row r="311" spans="1:31" ht="23.65" customHeight="1" thickTop="1" x14ac:dyDescent="0.25">
      <c r="A311" s="942" t="s">
        <v>902</v>
      </c>
      <c r="B311" s="621" t="s">
        <v>0</v>
      </c>
      <c r="C311" s="622"/>
      <c r="D311" s="621" t="s">
        <v>108</v>
      </c>
      <c r="E311" s="824"/>
      <c r="F311" s="624" t="s">
        <v>108</v>
      </c>
      <c r="G311" s="625"/>
      <c r="H311" s="286"/>
      <c r="I311" s="879" t="s">
        <v>1523</v>
      </c>
      <c r="J311" s="1721" t="s">
        <v>41</v>
      </c>
      <c r="K311" s="1722"/>
      <c r="L311" s="1721" t="s">
        <v>108</v>
      </c>
      <c r="M311" s="1755"/>
      <c r="N311" s="1223" t="s">
        <v>108</v>
      </c>
      <c r="O311" s="1265"/>
      <c r="Q311" s="1029" t="s">
        <v>1521</v>
      </c>
      <c r="R311" s="686" t="s">
        <v>0</v>
      </c>
      <c r="S311" s="687"/>
      <c r="T311" s="686" t="s">
        <v>1</v>
      </c>
      <c r="U311" s="687"/>
      <c r="V311" s="901" t="s">
        <v>1</v>
      </c>
      <c r="W311" s="877"/>
      <c r="Y311" s="879" t="s">
        <v>1707</v>
      </c>
      <c r="Z311" s="1502" t="s">
        <v>0</v>
      </c>
      <c r="AA311" s="1580"/>
      <c r="AB311" s="1502" t="s">
        <v>1</v>
      </c>
      <c r="AC311" s="1503"/>
      <c r="AD311" s="1466" t="s">
        <v>1</v>
      </c>
      <c r="AE311" s="1558"/>
    </row>
    <row r="312" spans="1:31" ht="20.25" customHeight="1" x14ac:dyDescent="0.25">
      <c r="A312" s="943"/>
      <c r="B312" s="529" t="s">
        <v>119</v>
      </c>
      <c r="C312" s="530"/>
      <c r="D312" s="727">
        <v>14900</v>
      </c>
      <c r="E312" s="630"/>
      <c r="F312" s="630">
        <f>D312*(1-'SZORZÓ+FELTÉTELEK'!$A$1)</f>
        <v>14900</v>
      </c>
      <c r="G312" s="631">
        <v>20184.000000000004</v>
      </c>
      <c r="H312" s="286"/>
      <c r="I312" s="880"/>
      <c r="J312" s="626" t="s">
        <v>1523</v>
      </c>
      <c r="K312" s="627"/>
      <c r="L312" s="770">
        <v>39000</v>
      </c>
      <c r="M312" s="771"/>
      <c r="N312" s="630">
        <f>L312*(1-'SZORZÓ+FELTÉTELEK'!$A$1)</f>
        <v>39000</v>
      </c>
      <c r="O312" s="727"/>
      <c r="P312" s="411"/>
      <c r="Q312" s="1030"/>
      <c r="R312" s="529" t="s">
        <v>119</v>
      </c>
      <c r="S312" s="530"/>
      <c r="T312" s="727">
        <f>T313-2600</f>
        <v>26900</v>
      </c>
      <c r="U312" s="630"/>
      <c r="V312" s="630">
        <f>T312*(1-'SZORZÓ+FELTÉTELEK'!$A$1)</f>
        <v>26900</v>
      </c>
      <c r="W312" s="844">
        <v>20184.000000000004</v>
      </c>
      <c r="Y312" s="880"/>
      <c r="Z312" s="626" t="s">
        <v>119</v>
      </c>
      <c r="AA312" s="627"/>
      <c r="AB312" s="770">
        <v>12500</v>
      </c>
      <c r="AC312" s="771"/>
      <c r="AD312" s="630">
        <f>AB312*(1-'SZORZÓ+FELTÉTELEK'!$A$1)</f>
        <v>12500</v>
      </c>
      <c r="AE312" s="844">
        <v>20184.000000000004</v>
      </c>
    </row>
    <row r="313" spans="1:31" ht="20.25" customHeight="1" x14ac:dyDescent="0.25">
      <c r="A313" s="943"/>
      <c r="B313" s="799"/>
      <c r="C313" s="781"/>
      <c r="D313" s="781"/>
      <c r="E313" s="781"/>
      <c r="F313" s="781"/>
      <c r="G313" s="1381"/>
      <c r="H313" s="286"/>
      <c r="I313" s="880"/>
      <c r="J313" s="1739"/>
      <c r="K313" s="1740"/>
      <c r="L313" s="1740"/>
      <c r="M313" s="1740"/>
      <c r="N313" s="1740"/>
      <c r="O313" s="1740"/>
      <c r="P313" s="411"/>
      <c r="Q313" s="1030"/>
      <c r="R313" s="529" t="s">
        <v>94</v>
      </c>
      <c r="S313" s="530"/>
      <c r="T313" s="646">
        <v>29500</v>
      </c>
      <c r="U313" s="646">
        <v>20184.000000000004</v>
      </c>
      <c r="V313" s="630">
        <f>T313*(1-'SZORZÓ+FELTÉTELEK'!$A$1)</f>
        <v>29500</v>
      </c>
      <c r="W313" s="844">
        <v>20185</v>
      </c>
      <c r="Y313" s="880"/>
      <c r="Z313" s="626" t="s">
        <v>1708</v>
      </c>
      <c r="AA313" s="627"/>
      <c r="AB313" s="770">
        <v>5200</v>
      </c>
      <c r="AC313" s="771"/>
      <c r="AD313" s="630">
        <f>AB313*(1-'SZORZÓ+FELTÉTELEK'!$A$1)</f>
        <v>5200</v>
      </c>
      <c r="AE313" s="844">
        <v>20184.000000000004</v>
      </c>
    </row>
    <row r="314" spans="1:31" ht="20.25" customHeight="1" x14ac:dyDescent="0.25">
      <c r="A314" s="943"/>
      <c r="B314" s="801"/>
      <c r="C314" s="802"/>
      <c r="D314" s="802"/>
      <c r="E314" s="802"/>
      <c r="F314" s="802"/>
      <c r="G314" s="1382"/>
      <c r="H314" s="286"/>
      <c r="I314" s="880"/>
      <c r="J314" s="1741"/>
      <c r="K314" s="1742"/>
      <c r="L314" s="1742"/>
      <c r="M314" s="1742"/>
      <c r="N314" s="1742"/>
      <c r="O314" s="1742"/>
      <c r="P314" s="411"/>
      <c r="Q314" s="1030"/>
      <c r="R314" s="529" t="s">
        <v>1113</v>
      </c>
      <c r="S314" s="530"/>
      <c r="T314" s="727">
        <f>T313+1600</f>
        <v>31100</v>
      </c>
      <c r="U314" s="630"/>
      <c r="V314" s="630">
        <f>T314*(1-'SZORZÓ+FELTÉTELEK'!$A$1)</f>
        <v>31100</v>
      </c>
      <c r="W314" s="844">
        <v>20186</v>
      </c>
      <c r="Y314" s="880"/>
      <c r="Z314" s="406"/>
      <c r="AA314" s="183"/>
      <c r="AB314" s="183"/>
      <c r="AC314" s="183"/>
      <c r="AD314" s="183"/>
      <c r="AE314" s="409"/>
    </row>
    <row r="315" spans="1:31" ht="20.25" customHeight="1" x14ac:dyDescent="0.25">
      <c r="A315" s="943"/>
      <c r="B315" s="735"/>
      <c r="C315" s="736"/>
      <c r="D315" s="736"/>
      <c r="E315" s="736"/>
      <c r="F315" s="736"/>
      <c r="G315" s="1383"/>
      <c r="H315" s="286"/>
      <c r="I315" s="880"/>
      <c r="J315" s="1743"/>
      <c r="K315" s="1744"/>
      <c r="L315" s="1744"/>
      <c r="M315" s="1744"/>
      <c r="N315" s="1744"/>
      <c r="O315" s="1744"/>
      <c r="P315" s="411"/>
      <c r="Q315" s="1030"/>
      <c r="R315" s="810" t="s">
        <v>1432</v>
      </c>
      <c r="S315" s="811"/>
      <c r="T315" s="727">
        <f>T313+2800</f>
        <v>32300</v>
      </c>
      <c r="U315" s="630"/>
      <c r="V315" s="630">
        <f>T315*(1-'SZORZÓ+FELTÉTELEK'!$A$1)</f>
        <v>32300</v>
      </c>
      <c r="W315" s="844">
        <v>20187</v>
      </c>
      <c r="Y315" s="880"/>
      <c r="Z315" s="407"/>
      <c r="AA315" s="408"/>
      <c r="AB315" s="408"/>
      <c r="AC315" s="408"/>
      <c r="AD315" s="408"/>
      <c r="AE315" s="410"/>
    </row>
    <row r="316" spans="1:31" ht="12.75" customHeight="1" x14ac:dyDescent="0.25">
      <c r="A316" s="943"/>
      <c r="B316" s="88" t="s">
        <v>2</v>
      </c>
      <c r="C316" s="89" t="s">
        <v>277</v>
      </c>
      <c r="D316" s="764"/>
      <c r="E316" s="765"/>
      <c r="F316" s="87" t="s">
        <v>3</v>
      </c>
      <c r="G316" s="112" t="s">
        <v>100</v>
      </c>
      <c r="H316" s="286"/>
      <c r="I316" s="880"/>
      <c r="J316" s="88" t="s">
        <v>2</v>
      </c>
      <c r="K316" s="89" t="s">
        <v>310</v>
      </c>
      <c r="L316" s="764"/>
      <c r="M316" s="765"/>
      <c r="N316" s="87" t="s">
        <v>3</v>
      </c>
      <c r="O316" s="112" t="s">
        <v>100</v>
      </c>
      <c r="P316" s="411"/>
      <c r="Q316" s="1030"/>
      <c r="R316" s="88" t="s">
        <v>2</v>
      </c>
      <c r="S316" s="89" t="s">
        <v>272</v>
      </c>
      <c r="T316" s="654"/>
      <c r="U316" s="655"/>
      <c r="V316" s="87" t="s">
        <v>3</v>
      </c>
      <c r="W316" s="119" t="s">
        <v>100</v>
      </c>
      <c r="Y316" s="880"/>
      <c r="Z316" s="26" t="s">
        <v>2</v>
      </c>
      <c r="AA316" s="98" t="s">
        <v>388</v>
      </c>
      <c r="AB316" s="1581"/>
      <c r="AC316" s="1582"/>
      <c r="AD316" s="138" t="s">
        <v>3</v>
      </c>
      <c r="AE316" s="388" t="s">
        <v>100</v>
      </c>
    </row>
    <row r="317" spans="1:31" ht="12.75" customHeight="1" x14ac:dyDescent="0.25">
      <c r="A317" s="943"/>
      <c r="B317" s="88" t="s">
        <v>5</v>
      </c>
      <c r="C317" s="89" t="s">
        <v>91</v>
      </c>
      <c r="D317" s="766"/>
      <c r="E317" s="767"/>
      <c r="F317" s="87" t="s">
        <v>6</v>
      </c>
      <c r="G317" s="111" t="s">
        <v>14</v>
      </c>
      <c r="H317" s="286"/>
      <c r="I317" s="880"/>
      <c r="J317" s="88" t="s">
        <v>5</v>
      </c>
      <c r="K317" s="89" t="s">
        <v>55</v>
      </c>
      <c r="L317" s="766"/>
      <c r="M317" s="767"/>
      <c r="N317" s="87" t="s">
        <v>6</v>
      </c>
      <c r="O317" s="335" t="s">
        <v>14</v>
      </c>
      <c r="P317" s="411"/>
      <c r="Q317" s="1030"/>
      <c r="R317" s="88" t="s">
        <v>5</v>
      </c>
      <c r="S317" s="89" t="s">
        <v>55</v>
      </c>
      <c r="T317" s="656"/>
      <c r="U317" s="657"/>
      <c r="V317" s="87" t="s">
        <v>6</v>
      </c>
      <c r="W317" s="118" t="s">
        <v>14</v>
      </c>
      <c r="Y317" s="880"/>
      <c r="Z317" s="26" t="s">
        <v>5</v>
      </c>
      <c r="AA317" s="98" t="s">
        <v>55</v>
      </c>
      <c r="AB317" s="1583"/>
      <c r="AC317" s="1584"/>
      <c r="AD317" s="138" t="s">
        <v>6</v>
      </c>
      <c r="AE317" s="389" t="s">
        <v>14</v>
      </c>
    </row>
    <row r="318" spans="1:31" ht="12.75" customHeight="1" x14ac:dyDescent="0.25">
      <c r="A318" s="943"/>
      <c r="B318" s="88" t="s">
        <v>7</v>
      </c>
      <c r="C318" s="89" t="s">
        <v>79</v>
      </c>
      <c r="D318" s="766"/>
      <c r="E318" s="767"/>
      <c r="F318" s="7" t="s">
        <v>8</v>
      </c>
      <c r="G318" s="110" t="s">
        <v>312</v>
      </c>
      <c r="H318" s="286"/>
      <c r="I318" s="880"/>
      <c r="J318" s="88" t="s">
        <v>7</v>
      </c>
      <c r="K318" s="89" t="s">
        <v>289</v>
      </c>
      <c r="L318" s="766"/>
      <c r="M318" s="767"/>
      <c r="N318" s="7" t="s">
        <v>8</v>
      </c>
      <c r="O318" s="321" t="s">
        <v>14</v>
      </c>
      <c r="P318" s="411"/>
      <c r="Q318" s="1030"/>
      <c r="R318" s="88" t="s">
        <v>7</v>
      </c>
      <c r="S318" s="89" t="s">
        <v>105</v>
      </c>
      <c r="T318" s="656"/>
      <c r="U318" s="657"/>
      <c r="V318" s="7" t="s">
        <v>8</v>
      </c>
      <c r="W318" s="117" t="s">
        <v>142</v>
      </c>
      <c r="Y318" s="880"/>
      <c r="Z318" s="26" t="s">
        <v>7</v>
      </c>
      <c r="AA318" s="98" t="s">
        <v>79</v>
      </c>
      <c r="AB318" s="1583"/>
      <c r="AC318" s="1584"/>
      <c r="AD318" s="18" t="s">
        <v>8</v>
      </c>
      <c r="AE318" s="128" t="s">
        <v>312</v>
      </c>
    </row>
    <row r="319" spans="1:31" ht="12.75" customHeight="1" x14ac:dyDescent="0.25">
      <c r="A319" s="943"/>
      <c r="B319" s="88" t="s">
        <v>9</v>
      </c>
      <c r="C319" s="89" t="s">
        <v>91</v>
      </c>
      <c r="D319" s="766"/>
      <c r="E319" s="767"/>
      <c r="F319" s="127" t="s">
        <v>10</v>
      </c>
      <c r="G319" s="108" t="s">
        <v>203</v>
      </c>
      <c r="H319" s="286"/>
      <c r="I319" s="880"/>
      <c r="J319" s="88" t="s">
        <v>9</v>
      </c>
      <c r="K319" s="89" t="s">
        <v>64</v>
      </c>
      <c r="L319" s="766"/>
      <c r="M319" s="767"/>
      <c r="N319" s="127" t="s">
        <v>10</v>
      </c>
      <c r="O319" s="108" t="s">
        <v>300</v>
      </c>
      <c r="P319" s="411"/>
      <c r="Q319" s="1030"/>
      <c r="R319" s="88" t="s">
        <v>9</v>
      </c>
      <c r="S319" s="89" t="s">
        <v>64</v>
      </c>
      <c r="T319" s="656"/>
      <c r="U319" s="657"/>
      <c r="V319" s="7" t="s">
        <v>10</v>
      </c>
      <c r="W319" s="117" t="s">
        <v>96</v>
      </c>
      <c r="Y319" s="880"/>
      <c r="Z319" s="26" t="s">
        <v>9</v>
      </c>
      <c r="AA319" s="98" t="s">
        <v>55</v>
      </c>
      <c r="AB319" s="1583"/>
      <c r="AC319" s="1584"/>
      <c r="AD319" s="7" t="s">
        <v>10</v>
      </c>
      <c r="AE319" s="117" t="s">
        <v>96</v>
      </c>
    </row>
    <row r="320" spans="1:31" ht="12.75" customHeight="1" x14ac:dyDescent="0.25">
      <c r="A320" s="943"/>
      <c r="B320" s="88" t="s">
        <v>11</v>
      </c>
      <c r="C320" s="89" t="s">
        <v>242</v>
      </c>
      <c r="D320" s="768"/>
      <c r="E320" s="769"/>
      <c r="F320" s="36" t="s">
        <v>759</v>
      </c>
      <c r="G320" s="123" t="s">
        <v>828</v>
      </c>
      <c r="H320" s="286"/>
      <c r="I320" s="880"/>
      <c r="J320" s="88" t="s">
        <v>11</v>
      </c>
      <c r="K320" s="89" t="s">
        <v>55</v>
      </c>
      <c r="L320" s="768"/>
      <c r="M320" s="769"/>
      <c r="N320" s="36" t="s">
        <v>759</v>
      </c>
      <c r="O320" s="123" t="s">
        <v>828</v>
      </c>
      <c r="P320" s="411"/>
      <c r="Q320" s="1030"/>
      <c r="R320" s="88" t="s">
        <v>11</v>
      </c>
      <c r="S320" s="89" t="s">
        <v>55</v>
      </c>
      <c r="T320" s="656"/>
      <c r="U320" s="657"/>
      <c r="V320" s="1719"/>
      <c r="W320" s="1081"/>
      <c r="Y320" s="880"/>
      <c r="Z320" s="26" t="s">
        <v>11</v>
      </c>
      <c r="AA320" s="98" t="s">
        <v>50</v>
      </c>
      <c r="AB320" s="1583"/>
      <c r="AC320" s="1584"/>
      <c r="AD320" s="1758"/>
      <c r="AE320" s="1759"/>
    </row>
    <row r="321" spans="1:31" ht="15" customHeight="1" x14ac:dyDescent="0.25">
      <c r="A321" s="943"/>
      <c r="B321" s="730" t="s">
        <v>901</v>
      </c>
      <c r="C321" s="681"/>
      <c r="D321" s="681"/>
      <c r="E321" s="681"/>
      <c r="F321" s="681"/>
      <c r="G321" s="919"/>
      <c r="H321" s="286"/>
      <c r="I321" s="880"/>
      <c r="J321" s="817" t="s">
        <v>1578</v>
      </c>
      <c r="K321" s="818"/>
      <c r="L321" s="818"/>
      <c r="M321" s="818"/>
      <c r="N321" s="818"/>
      <c r="O321" s="819"/>
      <c r="Q321" s="1030"/>
      <c r="R321" s="92" t="s">
        <v>275</v>
      </c>
      <c r="S321" s="89" t="s">
        <v>13</v>
      </c>
      <c r="T321" s="658"/>
      <c r="U321" s="659"/>
      <c r="V321" s="1720"/>
      <c r="W321" s="1082"/>
      <c r="Y321" s="880"/>
      <c r="Z321" s="26" t="s">
        <v>275</v>
      </c>
      <c r="AA321" s="98" t="s">
        <v>28</v>
      </c>
      <c r="AB321" s="1585"/>
      <c r="AC321" s="1586"/>
      <c r="AD321" s="1760"/>
      <c r="AE321" s="1761"/>
    </row>
    <row r="322" spans="1:31" ht="120" customHeight="1" x14ac:dyDescent="0.25">
      <c r="A322" s="943"/>
      <c r="B322" s="1370"/>
      <c r="C322" s="895"/>
      <c r="D322" s="895"/>
      <c r="E322" s="895"/>
      <c r="F322" s="895"/>
      <c r="G322" s="1611"/>
      <c r="H322" s="286"/>
      <c r="I322" s="880"/>
      <c r="J322" s="830"/>
      <c r="K322" s="831"/>
      <c r="L322" s="831"/>
      <c r="M322" s="831"/>
      <c r="N322" s="831"/>
      <c r="O322" s="1731"/>
      <c r="Q322" s="1030"/>
      <c r="R322" s="730" t="s">
        <v>1522</v>
      </c>
      <c r="S322" s="681"/>
      <c r="T322" s="681"/>
      <c r="U322" s="681"/>
      <c r="V322" s="681"/>
      <c r="W322" s="894"/>
      <c r="Y322" s="880"/>
      <c r="Z322" s="817" t="s">
        <v>905</v>
      </c>
      <c r="AA322" s="818"/>
      <c r="AB322" s="818"/>
      <c r="AC322" s="818"/>
      <c r="AD322" s="818"/>
      <c r="AE322" s="819"/>
    </row>
    <row r="323" spans="1:31" ht="23.65" customHeight="1" thickBot="1" x14ac:dyDescent="0.3">
      <c r="A323" s="1226"/>
      <c r="B323" s="920"/>
      <c r="C323" s="921"/>
      <c r="D323" s="921"/>
      <c r="E323" s="921"/>
      <c r="F323" s="921"/>
      <c r="G323" s="922"/>
      <c r="H323" s="286"/>
      <c r="I323" s="881"/>
      <c r="J323" s="820"/>
      <c r="K323" s="821"/>
      <c r="L323" s="821"/>
      <c r="M323" s="821"/>
      <c r="N323" s="821"/>
      <c r="O323" s="822"/>
      <c r="Q323" s="1031"/>
      <c r="R323" s="985"/>
      <c r="S323" s="897"/>
      <c r="T323" s="897"/>
      <c r="U323" s="897"/>
      <c r="V323" s="897"/>
      <c r="W323" s="898"/>
      <c r="Y323" s="881"/>
      <c r="Z323" s="820"/>
      <c r="AA323" s="821"/>
      <c r="AB323" s="821"/>
      <c r="AC323" s="821"/>
      <c r="AD323" s="821"/>
      <c r="AE323" s="822"/>
    </row>
    <row r="324" spans="1:31" ht="17.25" thickTop="1" thickBot="1" x14ac:dyDescent="0.3"/>
    <row r="325" spans="1:31" ht="23.65" customHeight="1" thickTop="1" x14ac:dyDescent="0.25">
      <c r="A325" s="879" t="s">
        <v>907</v>
      </c>
      <c r="B325" s="721" t="s">
        <v>0</v>
      </c>
      <c r="C325" s="722"/>
      <c r="D325" s="1756" t="s">
        <v>873</v>
      </c>
      <c r="E325" s="1757"/>
      <c r="F325" s="721" t="s">
        <v>906</v>
      </c>
      <c r="G325" s="876"/>
      <c r="I325" s="879" t="s">
        <v>700</v>
      </c>
      <c r="J325" s="1465" t="s">
        <v>41</v>
      </c>
      <c r="K325" s="1466"/>
      <c r="L325" s="686" t="s">
        <v>108</v>
      </c>
      <c r="M325" s="687"/>
      <c r="N325" s="901" t="s">
        <v>108</v>
      </c>
      <c r="O325" s="877"/>
      <c r="Q325" s="942" t="s">
        <v>910</v>
      </c>
      <c r="R325" s="621" t="s">
        <v>41</v>
      </c>
      <c r="S325" s="622"/>
      <c r="T325" s="621" t="s">
        <v>108</v>
      </c>
      <c r="U325" s="824"/>
      <c r="V325" s="624" t="s">
        <v>108</v>
      </c>
      <c r="W325" s="625"/>
      <c r="X325"/>
      <c r="Y325" s="942" t="s">
        <v>329</v>
      </c>
      <c r="Z325" s="621" t="s">
        <v>41</v>
      </c>
      <c r="AA325" s="622"/>
      <c r="AB325" s="621" t="s">
        <v>108</v>
      </c>
      <c r="AC325" s="824"/>
      <c r="AD325" s="624" t="s">
        <v>108</v>
      </c>
      <c r="AE325" s="625"/>
    </row>
    <row r="326" spans="1:31" ht="20.25" customHeight="1" x14ac:dyDescent="0.25">
      <c r="A326" s="880"/>
      <c r="B326" s="719" t="s">
        <v>119</v>
      </c>
      <c r="C326" s="719"/>
      <c r="D326" s="646">
        <v>29500</v>
      </c>
      <c r="E326" s="646"/>
      <c r="F326" s="646">
        <f>D326*(1-'SZORZÓ+FELTÉTELEK'!$A$1)</f>
        <v>29500</v>
      </c>
      <c r="G326" s="844">
        <v>20184.000000000004</v>
      </c>
      <c r="I326" s="880"/>
      <c r="J326" s="529" t="s">
        <v>328</v>
      </c>
      <c r="K326" s="530"/>
      <c r="L326" s="770">
        <v>27900</v>
      </c>
      <c r="M326" s="771"/>
      <c r="N326" s="744">
        <f>L326*(1-'SZORZÓ+FELTÉTELEK'!$A$1)</f>
        <v>27900</v>
      </c>
      <c r="O326" s="798">
        <v>20184.000000000004</v>
      </c>
      <c r="Q326" s="943"/>
      <c r="R326" s="529" t="s">
        <v>909</v>
      </c>
      <c r="S326" s="530"/>
      <c r="T326" s="646">
        <v>102000</v>
      </c>
      <c r="U326" s="646"/>
      <c r="V326" s="630">
        <f>T326*(1-'SZORZÓ+FELTÉTELEK'!$A$1)</f>
        <v>102000</v>
      </c>
      <c r="W326" s="631">
        <v>20184.000000000004</v>
      </c>
      <c r="X326"/>
      <c r="Y326" s="943"/>
      <c r="Z326" s="529" t="s">
        <v>330</v>
      </c>
      <c r="AA326" s="530"/>
      <c r="AB326" s="646">
        <v>127000</v>
      </c>
      <c r="AC326" s="646"/>
      <c r="AD326" s="630">
        <f>AB326*(1-'SZORZÓ+FELTÉTELEK'!$A$1)</f>
        <v>127000</v>
      </c>
      <c r="AE326" s="631">
        <v>20184.000000000004</v>
      </c>
    </row>
    <row r="327" spans="1:31" ht="20.25" customHeight="1" x14ac:dyDescent="0.25">
      <c r="A327" s="880"/>
      <c r="B327" s="799"/>
      <c r="C327" s="781"/>
      <c r="D327" s="781"/>
      <c r="E327" s="781"/>
      <c r="F327" s="781"/>
      <c r="G327" s="1331"/>
      <c r="I327" s="880"/>
      <c r="J327" s="529" t="s">
        <v>701</v>
      </c>
      <c r="K327" s="530"/>
      <c r="L327" s="770">
        <v>26800</v>
      </c>
      <c r="M327" s="771"/>
      <c r="N327" s="744">
        <f>L327*(1-'SZORZÓ+FELTÉTELEK'!$A$1)</f>
        <v>26800</v>
      </c>
      <c r="O327" s="798">
        <v>20184.000000000004</v>
      </c>
      <c r="Q327" s="943"/>
      <c r="R327" s="529" t="s">
        <v>908</v>
      </c>
      <c r="S327" s="530"/>
      <c r="T327" s="646">
        <v>115000</v>
      </c>
      <c r="U327" s="646"/>
      <c r="V327" s="630">
        <f>T327*(1-'SZORZÓ+FELTÉTELEK'!$A$1)</f>
        <v>115000</v>
      </c>
      <c r="W327" s="631">
        <v>20184.000000000004</v>
      </c>
      <c r="X327"/>
      <c r="Y327" s="943"/>
      <c r="Z327" s="529" t="s">
        <v>331</v>
      </c>
      <c r="AA327" s="530"/>
      <c r="AB327" s="646">
        <v>141000</v>
      </c>
      <c r="AC327" s="646"/>
      <c r="AD327" s="630">
        <f>AB327*(1-'SZORZÓ+FELTÉTELEK'!$A$1)</f>
        <v>141000</v>
      </c>
      <c r="AE327" s="631">
        <v>20184.000000000004</v>
      </c>
    </row>
    <row r="328" spans="1:31" ht="20.25" customHeight="1" x14ac:dyDescent="0.25">
      <c r="A328" s="880"/>
      <c r="B328" s="801"/>
      <c r="C328" s="802"/>
      <c r="D328" s="802"/>
      <c r="E328" s="802"/>
      <c r="F328" s="802"/>
      <c r="G328" s="1745"/>
      <c r="I328" s="880"/>
      <c r="J328" s="801"/>
      <c r="K328" s="802"/>
      <c r="L328" s="802"/>
      <c r="M328" s="802"/>
      <c r="N328" s="802"/>
      <c r="O328" s="1745"/>
      <c r="Q328" s="943"/>
      <c r="R328" s="799"/>
      <c r="S328" s="781"/>
      <c r="T328" s="781"/>
      <c r="U328" s="781"/>
      <c r="V328" s="781"/>
      <c r="W328" s="1381"/>
      <c r="X328"/>
      <c r="Y328" s="943"/>
      <c r="Z328" s="799"/>
      <c r="AA328" s="781"/>
      <c r="AB328" s="781"/>
      <c r="AC328" s="781"/>
      <c r="AD328" s="781"/>
      <c r="AE328" s="1381"/>
    </row>
    <row r="329" spans="1:31" ht="20.25" customHeight="1" x14ac:dyDescent="0.25">
      <c r="A329" s="880"/>
      <c r="B329" s="735"/>
      <c r="C329" s="736"/>
      <c r="D329" s="736"/>
      <c r="E329" s="736"/>
      <c r="F329" s="736"/>
      <c r="G329" s="1332"/>
      <c r="I329" s="880"/>
      <c r="J329" s="735"/>
      <c r="K329" s="736"/>
      <c r="L329" s="736"/>
      <c r="M329" s="736"/>
      <c r="N329" s="736"/>
      <c r="O329" s="1332"/>
      <c r="Q329" s="943"/>
      <c r="R329" s="735"/>
      <c r="S329" s="736"/>
      <c r="T329" s="736"/>
      <c r="U329" s="736"/>
      <c r="V329" s="736"/>
      <c r="W329" s="1383"/>
      <c r="X329"/>
      <c r="Y329" s="943"/>
      <c r="Z329" s="735"/>
      <c r="AA329" s="736"/>
      <c r="AB329" s="736"/>
      <c r="AC329" s="736"/>
      <c r="AD329" s="736"/>
      <c r="AE329" s="1383"/>
    </row>
    <row r="330" spans="1:31" ht="12.75" customHeight="1" x14ac:dyDescent="0.25">
      <c r="A330" s="880"/>
      <c r="B330" s="88" t="s">
        <v>2</v>
      </c>
      <c r="C330" s="89" t="s">
        <v>388</v>
      </c>
      <c r="D330" s="1807"/>
      <c r="E330" s="1807"/>
      <c r="F330" s="88" t="s">
        <v>3</v>
      </c>
      <c r="G330" s="119" t="s">
        <v>100</v>
      </c>
      <c r="I330" s="880"/>
      <c r="J330" s="88" t="s">
        <v>2</v>
      </c>
      <c r="K330" s="91">
        <v>81</v>
      </c>
      <c r="L330" s="1231"/>
      <c r="M330" s="1232"/>
      <c r="N330" s="87" t="s">
        <v>3</v>
      </c>
      <c r="O330" s="119" t="s">
        <v>100</v>
      </c>
      <c r="Q330" s="943"/>
      <c r="R330" s="88" t="s">
        <v>2</v>
      </c>
      <c r="S330" s="89" t="s">
        <v>272</v>
      </c>
      <c r="T330" s="654"/>
      <c r="U330" s="655"/>
      <c r="V330" s="87" t="s">
        <v>3</v>
      </c>
      <c r="W330" s="112" t="s">
        <v>100</v>
      </c>
      <c r="X330"/>
      <c r="Y330" s="943"/>
      <c r="Z330" s="88" t="s">
        <v>2</v>
      </c>
      <c r="AA330" s="89" t="s">
        <v>272</v>
      </c>
      <c r="AB330" s="654"/>
      <c r="AC330" s="655"/>
      <c r="AD330" s="87" t="s">
        <v>3</v>
      </c>
      <c r="AE330" s="112" t="s">
        <v>100</v>
      </c>
    </row>
    <row r="331" spans="1:31" ht="12.75" customHeight="1" x14ac:dyDescent="0.25">
      <c r="A331" s="880"/>
      <c r="B331" s="88" t="s">
        <v>5</v>
      </c>
      <c r="C331" s="89" t="s">
        <v>55</v>
      </c>
      <c r="D331" s="1807"/>
      <c r="E331" s="1807"/>
      <c r="F331" s="88" t="s">
        <v>6</v>
      </c>
      <c r="G331" s="118" t="s">
        <v>14</v>
      </c>
      <c r="I331" s="880"/>
      <c r="J331" s="88" t="s">
        <v>5</v>
      </c>
      <c r="K331" s="91">
        <v>46</v>
      </c>
      <c r="L331" s="1233"/>
      <c r="M331" s="1234"/>
      <c r="N331" s="87" t="s">
        <v>6</v>
      </c>
      <c r="O331" s="389" t="s">
        <v>14</v>
      </c>
      <c r="Q331" s="943"/>
      <c r="R331" s="88" t="s">
        <v>5</v>
      </c>
      <c r="S331" s="89" t="s">
        <v>12</v>
      </c>
      <c r="T331" s="656"/>
      <c r="U331" s="657"/>
      <c r="V331" s="87" t="s">
        <v>6</v>
      </c>
      <c r="W331" s="111" t="s">
        <v>14</v>
      </c>
      <c r="X331"/>
      <c r="Y331" s="943"/>
      <c r="Z331" s="88" t="s">
        <v>5</v>
      </c>
      <c r="AA331" s="89" t="s">
        <v>12</v>
      </c>
      <c r="AB331" s="656"/>
      <c r="AC331" s="657"/>
      <c r="AD331" s="87" t="s">
        <v>6</v>
      </c>
      <c r="AE331" s="111" t="s">
        <v>14</v>
      </c>
    </row>
    <row r="332" spans="1:31" ht="12.75" customHeight="1" x14ac:dyDescent="0.25">
      <c r="A332" s="880"/>
      <c r="B332" s="88" t="s">
        <v>7</v>
      </c>
      <c r="C332" s="89" t="s">
        <v>133</v>
      </c>
      <c r="D332" s="1807"/>
      <c r="E332" s="1807"/>
      <c r="F332" s="90" t="s">
        <v>8</v>
      </c>
      <c r="G332" s="117" t="s">
        <v>312</v>
      </c>
      <c r="I332" s="880"/>
      <c r="J332" s="88" t="s">
        <v>7</v>
      </c>
      <c r="K332" s="91">
        <v>54</v>
      </c>
      <c r="L332" s="1233"/>
      <c r="M332" s="1234"/>
      <c r="N332" s="7" t="s">
        <v>8</v>
      </c>
      <c r="O332" s="118" t="s">
        <v>14</v>
      </c>
      <c r="Q332" s="943"/>
      <c r="R332" s="88" t="s">
        <v>7</v>
      </c>
      <c r="S332" s="89" t="s">
        <v>840</v>
      </c>
      <c r="T332" s="656"/>
      <c r="U332" s="657"/>
      <c r="V332" s="7" t="s">
        <v>8</v>
      </c>
      <c r="W332" s="115" t="s">
        <v>14</v>
      </c>
      <c r="X332"/>
      <c r="Y332" s="943"/>
      <c r="Z332" s="88" t="s">
        <v>7</v>
      </c>
      <c r="AA332" s="89" t="s">
        <v>332</v>
      </c>
      <c r="AB332" s="656"/>
      <c r="AC332" s="657"/>
      <c r="AD332" s="7" t="s">
        <v>8</v>
      </c>
      <c r="AE332" s="115" t="s">
        <v>14</v>
      </c>
    </row>
    <row r="333" spans="1:31" ht="12.75" customHeight="1" x14ac:dyDescent="0.25">
      <c r="A333" s="880"/>
      <c r="B333" s="88" t="s">
        <v>9</v>
      </c>
      <c r="C333" s="89" t="s">
        <v>55</v>
      </c>
      <c r="D333" s="1807"/>
      <c r="E333" s="1807"/>
      <c r="F333" s="90" t="s">
        <v>10</v>
      </c>
      <c r="G333" s="117" t="s">
        <v>96</v>
      </c>
      <c r="I333" s="880"/>
      <c r="J333" s="88" t="s">
        <v>9</v>
      </c>
      <c r="K333" s="91">
        <v>45</v>
      </c>
      <c r="L333" s="1233"/>
      <c r="M333" s="1234"/>
      <c r="N333" s="7" t="s">
        <v>10</v>
      </c>
      <c r="O333" s="117" t="s">
        <v>63</v>
      </c>
      <c r="Q333" s="943"/>
      <c r="R333" s="88" t="s">
        <v>9</v>
      </c>
      <c r="S333" s="89" t="s">
        <v>36</v>
      </c>
      <c r="T333" s="656"/>
      <c r="U333" s="657"/>
      <c r="V333" s="109" t="s">
        <v>10</v>
      </c>
      <c r="W333" s="108" t="s">
        <v>333</v>
      </c>
      <c r="X333"/>
      <c r="Y333" s="943"/>
      <c r="Z333" s="88" t="s">
        <v>9</v>
      </c>
      <c r="AA333" s="89" t="s">
        <v>36</v>
      </c>
      <c r="AB333" s="656"/>
      <c r="AC333" s="657"/>
      <c r="AD333" s="109" t="s">
        <v>10</v>
      </c>
      <c r="AE333" s="108" t="s">
        <v>333</v>
      </c>
    </row>
    <row r="334" spans="1:31" ht="12.75" customHeight="1" x14ac:dyDescent="0.25">
      <c r="A334" s="880"/>
      <c r="B334" s="88" t="s">
        <v>11</v>
      </c>
      <c r="C334" s="89" t="s">
        <v>50</v>
      </c>
      <c r="D334" s="1807"/>
      <c r="E334" s="1807"/>
      <c r="F334" s="1758"/>
      <c r="G334" s="1759"/>
      <c r="I334" s="880"/>
      <c r="J334" s="88" t="s">
        <v>11</v>
      </c>
      <c r="K334" s="91">
        <v>40</v>
      </c>
      <c r="L334" s="1235"/>
      <c r="M334" s="1236"/>
      <c r="N334" s="1868"/>
      <c r="O334" s="1834"/>
      <c r="Q334" s="943"/>
      <c r="R334" s="88" t="s">
        <v>11</v>
      </c>
      <c r="S334" s="89" t="s">
        <v>72</v>
      </c>
      <c r="T334" s="658"/>
      <c r="U334" s="659"/>
      <c r="V334" s="69" t="s">
        <v>759</v>
      </c>
      <c r="W334" s="107">
        <v>1</v>
      </c>
      <c r="X334"/>
      <c r="Y334" s="943"/>
      <c r="Z334" s="88" t="s">
        <v>11</v>
      </c>
      <c r="AA334" s="89" t="s">
        <v>72</v>
      </c>
      <c r="AB334" s="658"/>
      <c r="AC334" s="659"/>
      <c r="AD334" s="69" t="s">
        <v>759</v>
      </c>
      <c r="AE334" s="107">
        <v>1</v>
      </c>
    </row>
    <row r="335" spans="1:31" ht="15" customHeight="1" x14ac:dyDescent="0.25">
      <c r="A335" s="880"/>
      <c r="B335" s="88" t="s">
        <v>275</v>
      </c>
      <c r="C335" s="89" t="s">
        <v>28</v>
      </c>
      <c r="D335" s="1807"/>
      <c r="E335" s="1807"/>
      <c r="F335" s="1760"/>
      <c r="G335" s="1761"/>
      <c r="I335" s="880"/>
      <c r="J335" s="1370" t="s">
        <v>1460</v>
      </c>
      <c r="K335" s="895"/>
      <c r="L335" s="895"/>
      <c r="M335" s="895"/>
      <c r="N335" s="895"/>
      <c r="O335" s="896"/>
      <c r="Q335" s="943"/>
      <c r="R335" s="817" t="s">
        <v>1461</v>
      </c>
      <c r="S335" s="818"/>
      <c r="T335" s="818"/>
      <c r="U335" s="818"/>
      <c r="V335" s="818"/>
      <c r="W335" s="911"/>
      <c r="X335"/>
      <c r="Y335" s="943"/>
      <c r="Z335" s="817" t="s">
        <v>1462</v>
      </c>
      <c r="AA335" s="818"/>
      <c r="AB335" s="818"/>
      <c r="AC335" s="818"/>
      <c r="AD335" s="818"/>
      <c r="AE335" s="911"/>
    </row>
    <row r="336" spans="1:31" ht="120" customHeight="1" x14ac:dyDescent="0.25">
      <c r="A336" s="880"/>
      <c r="B336" s="1370" t="s">
        <v>1658</v>
      </c>
      <c r="C336" s="895"/>
      <c r="D336" s="895"/>
      <c r="E336" s="895"/>
      <c r="F336" s="895"/>
      <c r="G336" s="896"/>
      <c r="I336" s="880"/>
      <c r="J336" s="1370"/>
      <c r="K336" s="895"/>
      <c r="L336" s="895"/>
      <c r="M336" s="895"/>
      <c r="N336" s="895"/>
      <c r="O336" s="896"/>
      <c r="Q336" s="943"/>
      <c r="R336" s="830"/>
      <c r="S336" s="831"/>
      <c r="T336" s="831"/>
      <c r="U336" s="831"/>
      <c r="V336" s="831"/>
      <c r="W336" s="1867"/>
      <c r="X336"/>
      <c r="Y336" s="943"/>
      <c r="Z336" s="830"/>
      <c r="AA336" s="831"/>
      <c r="AB336" s="831"/>
      <c r="AC336" s="831"/>
      <c r="AD336" s="831"/>
      <c r="AE336" s="1867"/>
    </row>
    <row r="337" spans="1:32" ht="23.65" customHeight="1" thickBot="1" x14ac:dyDescent="0.3">
      <c r="A337" s="881"/>
      <c r="B337" s="985"/>
      <c r="C337" s="897"/>
      <c r="D337" s="897"/>
      <c r="E337" s="897"/>
      <c r="F337" s="897"/>
      <c r="G337" s="898"/>
      <c r="I337" s="881"/>
      <c r="J337" s="985"/>
      <c r="K337" s="897"/>
      <c r="L337" s="897"/>
      <c r="M337" s="897"/>
      <c r="N337" s="897"/>
      <c r="O337" s="898"/>
      <c r="Q337" s="374" t="s">
        <v>334</v>
      </c>
      <c r="R337" s="912"/>
      <c r="S337" s="913"/>
      <c r="T337" s="913"/>
      <c r="U337" s="913"/>
      <c r="V337" s="913"/>
      <c r="W337" s="914"/>
      <c r="X337"/>
      <c r="Y337" s="374" t="s">
        <v>334</v>
      </c>
      <c r="Z337" s="912"/>
      <c r="AA337" s="913"/>
      <c r="AB337" s="913"/>
      <c r="AC337" s="913"/>
      <c r="AD337" s="913"/>
      <c r="AE337" s="914"/>
    </row>
    <row r="338" spans="1:32" ht="17.25" thickTop="1" thickBot="1" x14ac:dyDescent="0.3"/>
    <row r="339" spans="1:32" ht="23.65" customHeight="1" thickTop="1" x14ac:dyDescent="0.25">
      <c r="A339" s="942" t="s">
        <v>913</v>
      </c>
      <c r="B339" s="621" t="s">
        <v>41</v>
      </c>
      <c r="C339" s="622"/>
      <c r="D339" s="621" t="s">
        <v>108</v>
      </c>
      <c r="E339" s="824"/>
      <c r="F339" s="624" t="s">
        <v>108</v>
      </c>
      <c r="G339" s="625"/>
      <c r="I339" s="942" t="s">
        <v>1710</v>
      </c>
      <c r="J339" s="621" t="s">
        <v>41</v>
      </c>
      <c r="K339" s="622"/>
      <c r="L339" s="621" t="s">
        <v>108</v>
      </c>
      <c r="M339" s="824"/>
      <c r="N339" s="624" t="s">
        <v>108</v>
      </c>
      <c r="O339" s="625"/>
      <c r="Q339" s="1029" t="s">
        <v>335</v>
      </c>
      <c r="R339" s="686" t="s">
        <v>0</v>
      </c>
      <c r="S339" s="687"/>
      <c r="T339" s="686" t="s">
        <v>1</v>
      </c>
      <c r="U339" s="687"/>
      <c r="V339" s="901" t="s">
        <v>1</v>
      </c>
      <c r="W339" s="877"/>
      <c r="Y339" s="858" t="s">
        <v>335</v>
      </c>
      <c r="Z339" s="815" t="s">
        <v>0</v>
      </c>
      <c r="AA339" s="816"/>
      <c r="AB339" s="815" t="s">
        <v>1</v>
      </c>
      <c r="AC339" s="816"/>
      <c r="AD339" s="917" t="s">
        <v>1</v>
      </c>
      <c r="AE339" s="900"/>
      <c r="AF339" s="187"/>
    </row>
    <row r="340" spans="1:32" ht="20.25" customHeight="1" x14ac:dyDescent="0.25">
      <c r="A340" s="943"/>
      <c r="B340" s="529" t="s">
        <v>912</v>
      </c>
      <c r="C340" s="530"/>
      <c r="D340" s="646">
        <v>157000</v>
      </c>
      <c r="E340" s="646"/>
      <c r="F340" s="630">
        <f>D340*(1-'SZORZÓ+FELTÉTELEK'!$A$1)</f>
        <v>157000</v>
      </c>
      <c r="G340" s="631">
        <v>20184.000000000004</v>
      </c>
      <c r="I340" s="943"/>
      <c r="J340" s="529" t="s">
        <v>1547</v>
      </c>
      <c r="K340" s="530"/>
      <c r="L340" s="646">
        <v>173000</v>
      </c>
      <c r="M340" s="646"/>
      <c r="N340" s="630">
        <f>L340*(1-'SZORZÓ+FELTÉTELEK'!$A$1)</f>
        <v>173000</v>
      </c>
      <c r="O340" s="631">
        <v>20184.000000000004</v>
      </c>
      <c r="Q340" s="1030"/>
      <c r="R340" s="529" t="s">
        <v>94</v>
      </c>
      <c r="S340" s="530"/>
      <c r="T340" s="770">
        <v>72000</v>
      </c>
      <c r="U340" s="771"/>
      <c r="V340" s="630">
        <f>T340*(1-'SZORZÓ+FELTÉTELEK'!$A$1)</f>
        <v>72000</v>
      </c>
      <c r="W340" s="631">
        <v>20184.000000000004</v>
      </c>
      <c r="Y340" s="859"/>
      <c r="Z340" s="529" t="s">
        <v>1071</v>
      </c>
      <c r="AA340" s="530"/>
      <c r="AB340" s="770">
        <v>75700</v>
      </c>
      <c r="AC340" s="771"/>
      <c r="AD340" s="630">
        <f>AB340*(1-'SZORZÓ+FELTÉTELEK'!$A$1)</f>
        <v>75700</v>
      </c>
      <c r="AE340" s="647">
        <v>20184.000000000004</v>
      </c>
      <c r="AF340" s="187"/>
    </row>
    <row r="341" spans="1:32" ht="20.25" customHeight="1" x14ac:dyDescent="0.25">
      <c r="A341" s="943"/>
      <c r="B341" s="529" t="s">
        <v>911</v>
      </c>
      <c r="C341" s="530"/>
      <c r="D341" s="646">
        <v>174000</v>
      </c>
      <c r="E341" s="646"/>
      <c r="F341" s="630">
        <f>D341*(1-'SZORZÓ+FELTÉTELEK'!$A$1)</f>
        <v>174000</v>
      </c>
      <c r="G341" s="631">
        <v>20184.000000000004</v>
      </c>
      <c r="I341" s="943"/>
      <c r="J341" s="529" t="s">
        <v>1711</v>
      </c>
      <c r="K341" s="530"/>
      <c r="L341" s="646">
        <v>190000</v>
      </c>
      <c r="M341" s="646"/>
      <c r="N341" s="630">
        <f>L341*(1-'SZORZÓ+FELTÉTELEK'!$A$1)</f>
        <v>190000</v>
      </c>
      <c r="O341" s="631">
        <v>20184.000000000004</v>
      </c>
      <c r="Q341" s="1030"/>
      <c r="R341" s="529" t="s">
        <v>1113</v>
      </c>
      <c r="S341" s="530"/>
      <c r="T341" s="770">
        <f>T340+5300</f>
        <v>77300</v>
      </c>
      <c r="U341" s="771"/>
      <c r="V341" s="630">
        <f>T341*(1-'SZORZÓ+FELTÉTELEK'!$A$1)</f>
        <v>77300</v>
      </c>
      <c r="W341" s="631">
        <v>20184.000000000004</v>
      </c>
      <c r="Y341" s="859"/>
      <c r="Z341" s="882" t="s">
        <v>1063</v>
      </c>
      <c r="AA341" s="883"/>
      <c r="AB341" s="883"/>
      <c r="AC341" s="883"/>
      <c r="AD341" s="883"/>
      <c r="AE341" s="884"/>
      <c r="AF341" s="187"/>
    </row>
    <row r="342" spans="1:32" ht="20.25" customHeight="1" x14ac:dyDescent="0.25">
      <c r="A342" s="943"/>
      <c r="B342" s="799"/>
      <c r="C342" s="781"/>
      <c r="D342" s="781"/>
      <c r="E342" s="781"/>
      <c r="F342" s="781"/>
      <c r="G342" s="1381"/>
      <c r="I342" s="943"/>
      <c r="J342" s="799"/>
      <c r="K342" s="781"/>
      <c r="L342" s="781"/>
      <c r="M342" s="781"/>
      <c r="N342" s="781"/>
      <c r="O342" s="1381"/>
      <c r="Q342" s="1030"/>
      <c r="R342" s="810" t="s">
        <v>1432</v>
      </c>
      <c r="S342" s="811"/>
      <c r="T342" s="770">
        <f>T340+7700</f>
        <v>79700</v>
      </c>
      <c r="U342" s="771"/>
      <c r="V342" s="630">
        <f>T342*(1-'SZORZÓ+FELTÉTELEK'!$A$1)</f>
        <v>79700</v>
      </c>
      <c r="W342" s="631">
        <v>20184.000000000004</v>
      </c>
      <c r="Y342" s="859"/>
      <c r="Z342" s="885"/>
      <c r="AA342" s="886"/>
      <c r="AB342" s="886"/>
      <c r="AC342" s="886"/>
      <c r="AD342" s="886"/>
      <c r="AE342" s="887"/>
      <c r="AF342" s="187"/>
    </row>
    <row r="343" spans="1:32" ht="20.25" customHeight="1" x14ac:dyDescent="0.25">
      <c r="A343" s="943"/>
      <c r="B343" s="735"/>
      <c r="C343" s="736"/>
      <c r="D343" s="736"/>
      <c r="E343" s="736"/>
      <c r="F343" s="736"/>
      <c r="G343" s="1383"/>
      <c r="I343" s="943"/>
      <c r="J343" s="735"/>
      <c r="K343" s="736"/>
      <c r="L343" s="736"/>
      <c r="M343" s="736"/>
      <c r="N343" s="736"/>
      <c r="O343" s="1383"/>
      <c r="Q343" s="1030"/>
      <c r="R343" s="810"/>
      <c r="S343" s="891"/>
      <c r="T343" s="891"/>
      <c r="U343" s="891"/>
      <c r="V343" s="891"/>
      <c r="W343" s="1011"/>
      <c r="Y343" s="859"/>
      <c r="Z343" s="888"/>
      <c r="AA343" s="889"/>
      <c r="AB343" s="889"/>
      <c r="AC343" s="889"/>
      <c r="AD343" s="889"/>
      <c r="AE343" s="890"/>
      <c r="AF343" s="187"/>
    </row>
    <row r="344" spans="1:32" ht="12.75" customHeight="1" x14ac:dyDescent="0.25">
      <c r="A344" s="943"/>
      <c r="B344" s="88" t="s">
        <v>2</v>
      </c>
      <c r="C344" s="89" t="s">
        <v>272</v>
      </c>
      <c r="D344" s="654"/>
      <c r="E344" s="655"/>
      <c r="F344" s="87" t="s">
        <v>3</v>
      </c>
      <c r="G344" s="112" t="s">
        <v>100</v>
      </c>
      <c r="I344" s="943"/>
      <c r="J344" s="88" t="s">
        <v>2</v>
      </c>
      <c r="K344" s="89" t="s">
        <v>272</v>
      </c>
      <c r="L344" s="654"/>
      <c r="M344" s="655"/>
      <c r="N344" s="87" t="s">
        <v>3</v>
      </c>
      <c r="O344" s="112" t="s">
        <v>100</v>
      </c>
      <c r="Q344" s="1030"/>
      <c r="R344" s="88" t="s">
        <v>2</v>
      </c>
      <c r="S344" s="89" t="s">
        <v>336</v>
      </c>
      <c r="T344" s="654"/>
      <c r="U344" s="655"/>
      <c r="V344" s="87" t="s">
        <v>3</v>
      </c>
      <c r="W344" s="119" t="s">
        <v>100</v>
      </c>
      <c r="Y344" s="859"/>
      <c r="Z344" s="88" t="s">
        <v>2</v>
      </c>
      <c r="AA344" s="89" t="s">
        <v>336</v>
      </c>
      <c r="AB344" s="654"/>
      <c r="AC344" s="655"/>
      <c r="AD344" s="87" t="s">
        <v>3</v>
      </c>
      <c r="AE344" s="73" t="s">
        <v>100</v>
      </c>
      <c r="AF344" s="187"/>
    </row>
    <row r="345" spans="1:32" ht="12.75" customHeight="1" x14ac:dyDescent="0.25">
      <c r="A345" s="943"/>
      <c r="B345" s="88" t="s">
        <v>5</v>
      </c>
      <c r="C345" s="89" t="s">
        <v>12</v>
      </c>
      <c r="D345" s="656"/>
      <c r="E345" s="657"/>
      <c r="F345" s="87" t="s">
        <v>6</v>
      </c>
      <c r="G345" s="111" t="s">
        <v>14</v>
      </c>
      <c r="I345" s="943"/>
      <c r="J345" s="88" t="s">
        <v>5</v>
      </c>
      <c r="K345" s="89" t="s">
        <v>12</v>
      </c>
      <c r="L345" s="656"/>
      <c r="M345" s="657"/>
      <c r="N345" s="87" t="s">
        <v>6</v>
      </c>
      <c r="O345" s="111" t="s">
        <v>14</v>
      </c>
      <c r="Q345" s="1030"/>
      <c r="R345" s="88" t="s">
        <v>5</v>
      </c>
      <c r="S345" s="89" t="s">
        <v>91</v>
      </c>
      <c r="T345" s="656"/>
      <c r="U345" s="657"/>
      <c r="V345" s="87" t="s">
        <v>6</v>
      </c>
      <c r="W345" s="118" t="s">
        <v>14</v>
      </c>
      <c r="Y345" s="859"/>
      <c r="Z345" s="88" t="s">
        <v>5</v>
      </c>
      <c r="AA345" s="89" t="s">
        <v>91</v>
      </c>
      <c r="AB345" s="656"/>
      <c r="AC345" s="657"/>
      <c r="AD345" s="87" t="s">
        <v>6</v>
      </c>
      <c r="AE345" s="71" t="s">
        <v>14</v>
      </c>
      <c r="AF345" s="187"/>
    </row>
    <row r="346" spans="1:32" ht="12.75" customHeight="1" x14ac:dyDescent="0.25">
      <c r="A346" s="943"/>
      <c r="B346" s="88" t="s">
        <v>7</v>
      </c>
      <c r="C346" s="89" t="s">
        <v>852</v>
      </c>
      <c r="D346" s="656"/>
      <c r="E346" s="657"/>
      <c r="F346" s="7" t="s">
        <v>8</v>
      </c>
      <c r="G346" s="115" t="s">
        <v>14</v>
      </c>
      <c r="I346" s="943"/>
      <c r="J346" s="88" t="s">
        <v>7</v>
      </c>
      <c r="K346" s="89" t="s">
        <v>1709</v>
      </c>
      <c r="L346" s="656"/>
      <c r="M346" s="657"/>
      <c r="N346" s="7" t="s">
        <v>8</v>
      </c>
      <c r="O346" s="115" t="s">
        <v>14</v>
      </c>
      <c r="Q346" s="1030"/>
      <c r="R346" s="88" t="s">
        <v>7</v>
      </c>
      <c r="S346" s="89" t="s">
        <v>28</v>
      </c>
      <c r="T346" s="656"/>
      <c r="U346" s="657"/>
      <c r="V346" s="7" t="s">
        <v>8</v>
      </c>
      <c r="W346" s="117" t="s">
        <v>337</v>
      </c>
      <c r="Y346" s="859"/>
      <c r="Z346" s="88" t="s">
        <v>7</v>
      </c>
      <c r="AA346" s="89" t="s">
        <v>28</v>
      </c>
      <c r="AB346" s="656"/>
      <c r="AC346" s="657"/>
      <c r="AD346" s="7" t="s">
        <v>8</v>
      </c>
      <c r="AE346" s="72" t="s">
        <v>337</v>
      </c>
      <c r="AF346" s="187"/>
    </row>
    <row r="347" spans="1:32" ht="12.75" customHeight="1" x14ac:dyDescent="0.25">
      <c r="A347" s="943"/>
      <c r="B347" s="88" t="s">
        <v>9</v>
      </c>
      <c r="C347" s="89" t="s">
        <v>36</v>
      </c>
      <c r="D347" s="656"/>
      <c r="E347" s="657"/>
      <c r="F347" s="109" t="s">
        <v>10</v>
      </c>
      <c r="G347" s="108" t="s">
        <v>333</v>
      </c>
      <c r="I347" s="943"/>
      <c r="J347" s="88" t="s">
        <v>9</v>
      </c>
      <c r="K347" s="89" t="s">
        <v>36</v>
      </c>
      <c r="L347" s="656"/>
      <c r="M347" s="657"/>
      <c r="N347" s="109" t="s">
        <v>10</v>
      </c>
      <c r="O347" s="108" t="s">
        <v>333</v>
      </c>
      <c r="Q347" s="1030"/>
      <c r="R347" s="88" t="s">
        <v>9</v>
      </c>
      <c r="S347" s="89" t="s">
        <v>91</v>
      </c>
      <c r="T347" s="656"/>
      <c r="U347" s="657"/>
      <c r="V347" s="127" t="s">
        <v>10</v>
      </c>
      <c r="W347" s="108" t="s">
        <v>63</v>
      </c>
      <c r="Y347" s="859"/>
      <c r="Z347" s="88" t="s">
        <v>9</v>
      </c>
      <c r="AA347" s="89" t="s">
        <v>91</v>
      </c>
      <c r="AB347" s="656"/>
      <c r="AC347" s="657"/>
      <c r="AD347" s="7" t="s">
        <v>10</v>
      </c>
      <c r="AE347" s="72" t="s">
        <v>63</v>
      </c>
      <c r="AF347" s="187"/>
    </row>
    <row r="348" spans="1:32" ht="12.75" customHeight="1" x14ac:dyDescent="0.25">
      <c r="A348" s="943"/>
      <c r="B348" s="88" t="s">
        <v>11</v>
      </c>
      <c r="C348" s="89" t="s">
        <v>72</v>
      </c>
      <c r="D348" s="658"/>
      <c r="E348" s="659"/>
      <c r="F348" s="69" t="s">
        <v>759</v>
      </c>
      <c r="G348" s="107">
        <v>1</v>
      </c>
      <c r="I348" s="943"/>
      <c r="J348" s="88" t="s">
        <v>11</v>
      </c>
      <c r="K348" s="89" t="s">
        <v>72</v>
      </c>
      <c r="L348" s="658"/>
      <c r="M348" s="659"/>
      <c r="N348" s="69" t="s">
        <v>759</v>
      </c>
      <c r="O348" s="107">
        <v>1</v>
      </c>
      <c r="Q348" s="1030"/>
      <c r="R348" s="88" t="s">
        <v>11</v>
      </c>
      <c r="S348" s="89" t="s">
        <v>64</v>
      </c>
      <c r="T348" s="656"/>
      <c r="U348" s="657"/>
      <c r="V348" s="36" t="s">
        <v>759</v>
      </c>
      <c r="W348" s="107">
        <v>1</v>
      </c>
      <c r="Y348" s="859"/>
      <c r="Z348" s="88" t="s">
        <v>11</v>
      </c>
      <c r="AA348" s="89" t="s">
        <v>64</v>
      </c>
      <c r="AB348" s="656"/>
      <c r="AC348" s="657"/>
      <c r="AD348" s="1855"/>
      <c r="AE348" s="1871"/>
      <c r="AF348" s="187"/>
    </row>
    <row r="349" spans="1:32" ht="15" customHeight="1" x14ac:dyDescent="0.25">
      <c r="A349" s="943"/>
      <c r="B349" s="817" t="s">
        <v>1463</v>
      </c>
      <c r="C349" s="818"/>
      <c r="D349" s="818"/>
      <c r="E349" s="818"/>
      <c r="F349" s="818"/>
      <c r="G349" s="911"/>
      <c r="I349" s="943"/>
      <c r="J349" s="817" t="s">
        <v>1712</v>
      </c>
      <c r="K349" s="818"/>
      <c r="L349" s="818"/>
      <c r="M349" s="818"/>
      <c r="N349" s="818"/>
      <c r="O349" s="911"/>
      <c r="Q349" s="1030"/>
      <c r="R349" s="26" t="s">
        <v>275</v>
      </c>
      <c r="S349" s="98" t="s">
        <v>69</v>
      </c>
      <c r="T349" s="658"/>
      <c r="U349" s="659"/>
      <c r="V349" s="205"/>
      <c r="W349" s="206"/>
      <c r="Y349" s="859"/>
      <c r="Z349" s="26" t="s">
        <v>275</v>
      </c>
      <c r="AA349" s="98" t="s">
        <v>69</v>
      </c>
      <c r="AB349" s="658"/>
      <c r="AC349" s="659"/>
      <c r="AD349" s="1857"/>
      <c r="AE349" s="1872"/>
      <c r="AF349" s="187"/>
    </row>
    <row r="350" spans="1:32" ht="120" customHeight="1" x14ac:dyDescent="0.25">
      <c r="A350" s="943"/>
      <c r="B350" s="830"/>
      <c r="C350" s="831"/>
      <c r="D350" s="831"/>
      <c r="E350" s="831"/>
      <c r="F350" s="831"/>
      <c r="G350" s="1867"/>
      <c r="I350" s="943"/>
      <c r="J350" s="830"/>
      <c r="K350" s="831"/>
      <c r="L350" s="831"/>
      <c r="M350" s="831"/>
      <c r="N350" s="831"/>
      <c r="O350" s="1867"/>
      <c r="Q350" s="1030"/>
      <c r="R350" s="730" t="s">
        <v>1207</v>
      </c>
      <c r="S350" s="681"/>
      <c r="T350" s="681"/>
      <c r="U350" s="681"/>
      <c r="V350" s="681"/>
      <c r="W350" s="894"/>
      <c r="Y350" s="859"/>
      <c r="Z350" s="730" t="s">
        <v>1070</v>
      </c>
      <c r="AA350" s="681"/>
      <c r="AB350" s="681"/>
      <c r="AC350" s="681"/>
      <c r="AD350" s="681"/>
      <c r="AE350" s="682"/>
      <c r="AF350" s="187"/>
    </row>
    <row r="351" spans="1:32" ht="23.65" customHeight="1" thickBot="1" x14ac:dyDescent="0.3">
      <c r="A351" s="374" t="s">
        <v>334</v>
      </c>
      <c r="B351" s="912"/>
      <c r="C351" s="913"/>
      <c r="D351" s="913"/>
      <c r="E351" s="913"/>
      <c r="F351" s="913"/>
      <c r="G351" s="914"/>
      <c r="I351" s="374" t="s">
        <v>334</v>
      </c>
      <c r="J351" s="912"/>
      <c r="K351" s="913"/>
      <c r="L351" s="913"/>
      <c r="M351" s="913"/>
      <c r="N351" s="913"/>
      <c r="O351" s="914"/>
      <c r="Q351" s="1031"/>
      <c r="R351" s="985"/>
      <c r="S351" s="897"/>
      <c r="T351" s="897"/>
      <c r="U351" s="897"/>
      <c r="V351" s="897"/>
      <c r="W351" s="898"/>
      <c r="Y351" s="860"/>
      <c r="Z351" s="827"/>
      <c r="AA351" s="684"/>
      <c r="AB351" s="684"/>
      <c r="AC351" s="684"/>
      <c r="AD351" s="684"/>
      <c r="AE351" s="685"/>
      <c r="AF351" s="187"/>
    </row>
    <row r="352" spans="1:32" ht="20.25" thickTop="1" thickBot="1" x14ac:dyDescent="0.3">
      <c r="A352" s="31"/>
      <c r="B352" s="29"/>
      <c r="C352" s="29"/>
      <c r="D352" s="29"/>
      <c r="E352" s="29"/>
      <c r="F352" s="29"/>
      <c r="G352" s="29"/>
      <c r="I352" s="8"/>
      <c r="J352" s="29"/>
      <c r="K352" s="29"/>
      <c r="L352" s="29"/>
      <c r="M352" s="29"/>
      <c r="N352" s="29"/>
      <c r="O352" s="29"/>
      <c r="Q352" s="31"/>
      <c r="R352" s="29"/>
      <c r="S352" s="29"/>
      <c r="T352" s="29"/>
      <c r="U352" s="29"/>
      <c r="V352" s="29"/>
      <c r="W352" s="29"/>
      <c r="Y352" s="187"/>
      <c r="Z352" s="187"/>
      <c r="AA352" s="187"/>
      <c r="AB352" s="187"/>
      <c r="AC352" s="187"/>
      <c r="AD352" s="187"/>
      <c r="AE352" s="187"/>
      <c r="AF352" s="187"/>
    </row>
    <row r="353" spans="1:31" s="1" customFormat="1" ht="11.85" customHeight="1" thickTop="1" x14ac:dyDescent="0.25">
      <c r="A353" s="1363" t="s">
        <v>338</v>
      </c>
      <c r="B353" s="644" t="s">
        <v>41</v>
      </c>
      <c r="C353" s="644"/>
      <c r="D353" s="644" t="s">
        <v>108</v>
      </c>
      <c r="E353" s="644"/>
      <c r="F353" s="816" t="s">
        <v>108</v>
      </c>
      <c r="G353" s="660"/>
      <c r="H353" s="2"/>
      <c r="I353" s="1363" t="s">
        <v>342</v>
      </c>
      <c r="J353" s="644" t="s">
        <v>41</v>
      </c>
      <c r="K353" s="644"/>
      <c r="L353" s="644" t="s">
        <v>108</v>
      </c>
      <c r="M353" s="644"/>
      <c r="N353" s="816" t="s">
        <v>108</v>
      </c>
      <c r="O353" s="660"/>
      <c r="Q353" s="852" t="s">
        <v>347</v>
      </c>
      <c r="R353" s="815" t="s">
        <v>0</v>
      </c>
      <c r="S353" s="816"/>
      <c r="T353" s="815" t="s">
        <v>108</v>
      </c>
      <c r="U353" s="816"/>
      <c r="V353" s="917" t="s">
        <v>108</v>
      </c>
      <c r="W353" s="900"/>
      <c r="X353"/>
      <c r="Y353" s="879" t="s">
        <v>918</v>
      </c>
      <c r="Z353" s="721" t="s">
        <v>0</v>
      </c>
      <c r="AA353" s="722"/>
      <c r="AB353" s="721" t="s">
        <v>108</v>
      </c>
      <c r="AC353" s="1112"/>
      <c r="AD353" s="687" t="s">
        <v>108</v>
      </c>
      <c r="AE353" s="876"/>
    </row>
    <row r="354" spans="1:31" s="1" customFormat="1" ht="20.25" customHeight="1" x14ac:dyDescent="0.25">
      <c r="A354" s="1364"/>
      <c r="B354" s="719" t="s">
        <v>339</v>
      </c>
      <c r="C354" s="719"/>
      <c r="D354" s="646">
        <v>17500</v>
      </c>
      <c r="E354" s="646"/>
      <c r="F354" s="630">
        <f>D354*(1-'SZORZÓ+FELTÉTELEK'!$A$1)</f>
        <v>17500</v>
      </c>
      <c r="G354" s="647">
        <v>20184.000000000004</v>
      </c>
      <c r="H354" s="2"/>
      <c r="I354" s="1364"/>
      <c r="J354" s="719" t="s">
        <v>343</v>
      </c>
      <c r="K354" s="719"/>
      <c r="L354" s="646">
        <v>17800</v>
      </c>
      <c r="M354" s="646"/>
      <c r="N354" s="630">
        <f>L354*(1-'SZORZÓ+FELTÉTELEK'!$A$1)</f>
        <v>17800</v>
      </c>
      <c r="O354" s="647">
        <v>20184.000000000004</v>
      </c>
      <c r="Q354" s="853"/>
      <c r="R354" s="529" t="s">
        <v>119</v>
      </c>
      <c r="S354" s="530"/>
      <c r="T354" s="646">
        <v>17500</v>
      </c>
      <c r="U354" s="646"/>
      <c r="V354" s="630">
        <f>T354*(1-'SZORZÓ+FELTÉTELEK'!$A$1)</f>
        <v>17500</v>
      </c>
      <c r="W354" s="647">
        <v>20184.000000000004</v>
      </c>
      <c r="X354"/>
      <c r="Y354" s="880"/>
      <c r="Z354" s="529" t="s">
        <v>119</v>
      </c>
      <c r="AA354" s="530"/>
      <c r="AB354" s="727">
        <v>31500</v>
      </c>
      <c r="AC354" s="630"/>
      <c r="AD354" s="630">
        <f>AB354*(1-'SZORZÓ+FELTÉTELEK'!$A$1)</f>
        <v>31500</v>
      </c>
      <c r="AE354" s="844">
        <v>20184.000000000004</v>
      </c>
    </row>
    <row r="355" spans="1:31" s="1" customFormat="1" ht="20.65" customHeight="1" x14ac:dyDescent="0.25">
      <c r="A355" s="1364"/>
      <c r="B355" s="719" t="s">
        <v>340</v>
      </c>
      <c r="C355" s="719"/>
      <c r="D355" s="646">
        <v>21500</v>
      </c>
      <c r="E355" s="646"/>
      <c r="F355" s="630">
        <f>D355*(1-'SZORZÓ+FELTÉTELEK'!$A$1)</f>
        <v>21500</v>
      </c>
      <c r="G355" s="647">
        <v>20184.000000000004</v>
      </c>
      <c r="H355" s="2"/>
      <c r="I355" s="1364"/>
      <c r="J355" s="719" t="s">
        <v>344</v>
      </c>
      <c r="K355" s="719"/>
      <c r="L355" s="646">
        <v>21800</v>
      </c>
      <c r="M355" s="646"/>
      <c r="N355" s="630">
        <f>L355*(1-'SZORZÓ+FELTÉTELEK'!$A$1)</f>
        <v>21800</v>
      </c>
      <c r="O355" s="647">
        <v>20184.000000000004</v>
      </c>
      <c r="Q355" s="853"/>
      <c r="R355" s="529" t="s">
        <v>94</v>
      </c>
      <c r="S355" s="530"/>
      <c r="T355" s="646">
        <f>T354+2600</f>
        <v>20100</v>
      </c>
      <c r="U355" s="646"/>
      <c r="V355" s="630">
        <f>T355*(1-'SZORZÓ+FELTÉTELEK'!$A$1)</f>
        <v>20100</v>
      </c>
      <c r="W355" s="647">
        <v>20184.000000000004</v>
      </c>
      <c r="X355"/>
      <c r="Y355" s="880"/>
      <c r="Z355" s="529" t="s">
        <v>94</v>
      </c>
      <c r="AA355" s="530"/>
      <c r="AB355" s="646">
        <f>AB354+2600</f>
        <v>34100</v>
      </c>
      <c r="AC355" s="646"/>
      <c r="AD355" s="630">
        <f>AB355*(1-'SZORZÓ+FELTÉTELEK'!$A$1)</f>
        <v>34100</v>
      </c>
      <c r="AE355" s="844">
        <v>20184.000000000004</v>
      </c>
    </row>
    <row r="356" spans="1:31" s="1" customFormat="1" ht="12.75" customHeight="1" x14ac:dyDescent="0.25">
      <c r="A356" s="1364"/>
      <c r="B356" s="88" t="s">
        <v>2</v>
      </c>
      <c r="C356" s="89" t="s">
        <v>277</v>
      </c>
      <c r="D356" s="654"/>
      <c r="E356" s="655"/>
      <c r="F356" s="87" t="s">
        <v>3</v>
      </c>
      <c r="G356" s="73" t="s">
        <v>100</v>
      </c>
      <c r="H356" s="2"/>
      <c r="I356" s="1364"/>
      <c r="J356" s="88" t="s">
        <v>2</v>
      </c>
      <c r="K356" s="89" t="s">
        <v>277</v>
      </c>
      <c r="L356" s="654"/>
      <c r="M356" s="655"/>
      <c r="N356" s="87" t="s">
        <v>3</v>
      </c>
      <c r="O356" s="73" t="s">
        <v>100</v>
      </c>
      <c r="Q356" s="853"/>
      <c r="R356" s="529" t="s">
        <v>1113</v>
      </c>
      <c r="S356" s="530"/>
      <c r="T356" s="646">
        <f>T354+4200</f>
        <v>21700</v>
      </c>
      <c r="U356" s="646"/>
      <c r="V356" s="630">
        <f>T356*(1-'SZORZÓ+FELTÉTELEK'!$A$1)</f>
        <v>21700</v>
      </c>
      <c r="W356" s="647">
        <v>20184.000000000004</v>
      </c>
      <c r="X356"/>
      <c r="Y356" s="880"/>
      <c r="Z356" s="529" t="s">
        <v>1113</v>
      </c>
      <c r="AA356" s="530"/>
      <c r="AB356" s="646">
        <f>AB354+4200</f>
        <v>35700</v>
      </c>
      <c r="AC356" s="646"/>
      <c r="AD356" s="630">
        <f>AB356*(1-'SZORZÓ+FELTÉTELEK'!$A$1)</f>
        <v>35700</v>
      </c>
      <c r="AE356" s="844">
        <v>20184.000000000004</v>
      </c>
    </row>
    <row r="357" spans="1:31" s="1" customFormat="1" ht="12.75" customHeight="1" x14ac:dyDescent="0.25">
      <c r="A357" s="1364"/>
      <c r="B357" s="88" t="s">
        <v>5</v>
      </c>
      <c r="C357" s="89" t="s">
        <v>91</v>
      </c>
      <c r="D357" s="656"/>
      <c r="E357" s="657"/>
      <c r="F357" s="87" t="s">
        <v>6</v>
      </c>
      <c r="G357" s="71" t="s">
        <v>14</v>
      </c>
      <c r="H357" s="2"/>
      <c r="I357" s="1364"/>
      <c r="J357" s="88" t="s">
        <v>5</v>
      </c>
      <c r="K357" s="89" t="s">
        <v>91</v>
      </c>
      <c r="L357" s="656"/>
      <c r="M357" s="657"/>
      <c r="N357" s="87" t="s">
        <v>6</v>
      </c>
      <c r="O357" s="71" t="s">
        <v>14</v>
      </c>
      <c r="Q357" s="853"/>
      <c r="R357" s="810" t="s">
        <v>1432</v>
      </c>
      <c r="S357" s="811"/>
      <c r="T357" s="646">
        <f>T354+5400</f>
        <v>22900</v>
      </c>
      <c r="U357" s="646"/>
      <c r="V357" s="630">
        <f>T357*(1-'SZORZÓ+FELTÉTELEK'!$A$1)</f>
        <v>22900</v>
      </c>
      <c r="W357" s="647">
        <v>20184.000000000004</v>
      </c>
      <c r="X357"/>
      <c r="Y357" s="880"/>
      <c r="Z357" s="810" t="s">
        <v>1432</v>
      </c>
      <c r="AA357" s="811"/>
      <c r="AB357" s="646">
        <f>AB354+5400</f>
        <v>36900</v>
      </c>
      <c r="AC357" s="646"/>
      <c r="AD357" s="630">
        <f>AB357*(1-'SZORZÓ+FELTÉTELEK'!$A$1)</f>
        <v>36900</v>
      </c>
      <c r="AE357" s="844">
        <v>20184.000000000004</v>
      </c>
    </row>
    <row r="358" spans="1:31" s="1" customFormat="1" ht="12.75" customHeight="1" x14ac:dyDescent="0.25">
      <c r="A358" s="1364"/>
      <c r="B358" s="88" t="s">
        <v>7</v>
      </c>
      <c r="C358" s="89" t="s">
        <v>79</v>
      </c>
      <c r="D358" s="656"/>
      <c r="E358" s="657"/>
      <c r="F358" s="7" t="s">
        <v>8</v>
      </c>
      <c r="G358" s="72" t="s">
        <v>14</v>
      </c>
      <c r="H358" s="2"/>
      <c r="I358" s="1364"/>
      <c r="J358" s="88" t="s">
        <v>7</v>
      </c>
      <c r="K358" s="89" t="s">
        <v>79</v>
      </c>
      <c r="L358" s="656"/>
      <c r="M358" s="657"/>
      <c r="N358" s="7" t="s">
        <v>8</v>
      </c>
      <c r="O358" s="72" t="s">
        <v>14</v>
      </c>
      <c r="Q358" s="853"/>
      <c r="R358" s="88" t="s">
        <v>2</v>
      </c>
      <c r="S358" s="89" t="s">
        <v>277</v>
      </c>
      <c r="T358" s="654"/>
      <c r="U358" s="655"/>
      <c r="V358" s="87" t="s">
        <v>3</v>
      </c>
      <c r="W358" s="73" t="s">
        <v>100</v>
      </c>
      <c r="X358"/>
      <c r="Y358" s="880"/>
      <c r="Z358" s="88" t="s">
        <v>2</v>
      </c>
      <c r="AA358" s="89" t="s">
        <v>917</v>
      </c>
      <c r="AB358" s="845"/>
      <c r="AC358" s="1868"/>
      <c r="AD358" s="87" t="s">
        <v>3</v>
      </c>
      <c r="AE358" s="119" t="s">
        <v>100</v>
      </c>
    </row>
    <row r="359" spans="1:31" s="1" customFormat="1" ht="12.75" customHeight="1" x14ac:dyDescent="0.25">
      <c r="A359" s="1364"/>
      <c r="B359" s="88" t="s">
        <v>9</v>
      </c>
      <c r="C359" s="89" t="s">
        <v>91</v>
      </c>
      <c r="D359" s="656"/>
      <c r="E359" s="657"/>
      <c r="F359" s="7" t="s">
        <v>10</v>
      </c>
      <c r="G359" s="72" t="s">
        <v>135</v>
      </c>
      <c r="H359" s="2"/>
      <c r="I359" s="1364"/>
      <c r="J359" s="88" t="s">
        <v>9</v>
      </c>
      <c r="K359" s="89" t="s">
        <v>91</v>
      </c>
      <c r="L359" s="656"/>
      <c r="M359" s="657"/>
      <c r="N359" s="7" t="s">
        <v>10</v>
      </c>
      <c r="O359" s="72" t="s">
        <v>135</v>
      </c>
      <c r="Q359" s="853"/>
      <c r="R359" s="88" t="s">
        <v>5</v>
      </c>
      <c r="S359" s="89" t="s">
        <v>91</v>
      </c>
      <c r="T359" s="656"/>
      <c r="U359" s="657"/>
      <c r="V359" s="87" t="s">
        <v>6</v>
      </c>
      <c r="W359" s="71" t="s">
        <v>14</v>
      </c>
      <c r="X359"/>
      <c r="Y359" s="880"/>
      <c r="Z359" s="88" t="s">
        <v>5</v>
      </c>
      <c r="AA359" s="89" t="s">
        <v>16</v>
      </c>
      <c r="AB359" s="845"/>
      <c r="AC359" s="1868"/>
      <c r="AD359" s="87" t="s">
        <v>6</v>
      </c>
      <c r="AE359" s="118" t="s">
        <v>14</v>
      </c>
    </row>
    <row r="360" spans="1:31" s="1" customFormat="1" ht="12.75" customHeight="1" x14ac:dyDescent="0.25">
      <c r="A360" s="1364"/>
      <c r="B360" s="88" t="s">
        <v>11</v>
      </c>
      <c r="C360" s="89" t="s">
        <v>242</v>
      </c>
      <c r="D360" s="658"/>
      <c r="E360" s="659"/>
      <c r="F360" s="1869"/>
      <c r="G360" s="1870"/>
      <c r="H360" s="2"/>
      <c r="I360" s="1364"/>
      <c r="J360" s="88" t="s">
        <v>11</v>
      </c>
      <c r="K360" s="89" t="s">
        <v>242</v>
      </c>
      <c r="L360" s="658"/>
      <c r="M360" s="659"/>
      <c r="N360" s="1869"/>
      <c r="O360" s="1870"/>
      <c r="Q360" s="853"/>
      <c r="R360" s="88" t="s">
        <v>7</v>
      </c>
      <c r="S360" s="89" t="s">
        <v>79</v>
      </c>
      <c r="T360" s="656"/>
      <c r="U360" s="657"/>
      <c r="V360" s="7" t="s">
        <v>8</v>
      </c>
      <c r="W360" s="72" t="s">
        <v>312</v>
      </c>
      <c r="X360"/>
      <c r="Y360" s="880"/>
      <c r="Z360" s="88" t="s">
        <v>7</v>
      </c>
      <c r="AA360" s="89" t="s">
        <v>16</v>
      </c>
      <c r="AB360" s="845"/>
      <c r="AC360" s="1868"/>
      <c r="AD360" s="7" t="s">
        <v>8</v>
      </c>
      <c r="AE360" s="117" t="s">
        <v>312</v>
      </c>
    </row>
    <row r="361" spans="1:31" s="1" customFormat="1" ht="12.75" customHeight="1" x14ac:dyDescent="0.25">
      <c r="A361" s="1364"/>
      <c r="B361" s="1746" t="s">
        <v>1209</v>
      </c>
      <c r="C361" s="1746"/>
      <c r="D361" s="1746"/>
      <c r="E361" s="1746"/>
      <c r="F361" s="1746"/>
      <c r="G361" s="1747"/>
      <c r="H361" s="2"/>
      <c r="I361" s="1364"/>
      <c r="J361" s="1746" t="s">
        <v>1208</v>
      </c>
      <c r="K361" s="1746"/>
      <c r="L361" s="1746"/>
      <c r="M361" s="1746"/>
      <c r="N361" s="1746"/>
      <c r="O361" s="1747"/>
      <c r="Q361" s="853"/>
      <c r="R361" s="88" t="s">
        <v>9</v>
      </c>
      <c r="S361" s="89" t="s">
        <v>91</v>
      </c>
      <c r="T361" s="656"/>
      <c r="U361" s="657"/>
      <c r="V361" s="7" t="s">
        <v>10</v>
      </c>
      <c r="W361" s="72" t="s">
        <v>203</v>
      </c>
      <c r="X361"/>
      <c r="Y361" s="880"/>
      <c r="Z361" s="88" t="s">
        <v>9</v>
      </c>
      <c r="AA361" s="89" t="s">
        <v>91</v>
      </c>
      <c r="AB361" s="845"/>
      <c r="AC361" s="1868"/>
      <c r="AD361" s="109" t="s">
        <v>10</v>
      </c>
      <c r="AE361" s="352" t="s">
        <v>333</v>
      </c>
    </row>
    <row r="362" spans="1:31" s="1" customFormat="1" ht="41.65" customHeight="1" x14ac:dyDescent="0.25">
      <c r="A362" s="1364"/>
      <c r="B362" s="1746"/>
      <c r="C362" s="1746"/>
      <c r="D362" s="1746"/>
      <c r="E362" s="1746"/>
      <c r="F362" s="1746"/>
      <c r="G362" s="1747"/>
      <c r="H362" s="2"/>
      <c r="I362" s="1364"/>
      <c r="J362" s="1746"/>
      <c r="K362" s="1746"/>
      <c r="L362" s="1746"/>
      <c r="M362" s="1746"/>
      <c r="N362" s="1746"/>
      <c r="O362" s="1747"/>
      <c r="Q362" s="853"/>
      <c r="R362" s="88" t="s">
        <v>11</v>
      </c>
      <c r="S362" s="89" t="s">
        <v>242</v>
      </c>
      <c r="T362" s="658"/>
      <c r="U362" s="659"/>
      <c r="V362" s="1886"/>
      <c r="W362" s="837"/>
      <c r="X362"/>
      <c r="Y362" s="880"/>
      <c r="Z362" s="88" t="s">
        <v>11</v>
      </c>
      <c r="AA362" s="89" t="s">
        <v>169</v>
      </c>
      <c r="AB362" s="845"/>
      <c r="AC362" s="1868"/>
      <c r="AD362" s="69" t="s">
        <v>759</v>
      </c>
      <c r="AE362" s="251" t="s">
        <v>916</v>
      </c>
    </row>
    <row r="363" spans="1:31" s="1" customFormat="1" ht="13.9" customHeight="1" x14ac:dyDescent="0.25">
      <c r="A363" s="1728" t="s">
        <v>341</v>
      </c>
      <c r="B363" s="1729"/>
      <c r="C363" s="1729"/>
      <c r="D363" s="1729"/>
      <c r="E363" s="1729"/>
      <c r="F363" s="1729"/>
      <c r="G363" s="1267"/>
      <c r="H363" s="2"/>
      <c r="I363" s="1728" t="s">
        <v>345</v>
      </c>
      <c r="J363" s="1729"/>
      <c r="K363" s="1729"/>
      <c r="L363" s="1729"/>
      <c r="M363" s="1729"/>
      <c r="N363" s="1729"/>
      <c r="O363" s="1267"/>
      <c r="Q363" s="853"/>
      <c r="R363" s="681" t="s">
        <v>1210</v>
      </c>
      <c r="S363" s="681"/>
      <c r="T363" s="681"/>
      <c r="U363" s="681"/>
      <c r="V363" s="681"/>
      <c r="W363" s="682"/>
      <c r="X363"/>
      <c r="Y363" s="880"/>
      <c r="Z363" s="681" t="s">
        <v>915</v>
      </c>
      <c r="AA363" s="681"/>
      <c r="AB363" s="681"/>
      <c r="AC363" s="681"/>
      <c r="AD363" s="681"/>
      <c r="AE363" s="894"/>
    </row>
    <row r="364" spans="1:31" s="1" customFormat="1" ht="49.5" customHeight="1" x14ac:dyDescent="0.25">
      <c r="A364" s="97" t="s">
        <v>2099</v>
      </c>
      <c r="B364" s="1746"/>
      <c r="C364" s="1746"/>
      <c r="D364" s="1746"/>
      <c r="E364" s="1746"/>
      <c r="F364" s="1746"/>
      <c r="G364" s="1747"/>
      <c r="H364" s="2"/>
      <c r="I364" s="1866" t="s">
        <v>346</v>
      </c>
      <c r="J364" s="1746"/>
      <c r="K364" s="1746"/>
      <c r="L364" s="1746"/>
      <c r="M364" s="1746"/>
      <c r="N364" s="1746"/>
      <c r="O364" s="1747"/>
      <c r="Q364" s="853"/>
      <c r="R364" s="895"/>
      <c r="S364" s="895"/>
      <c r="T364" s="895"/>
      <c r="U364" s="895"/>
      <c r="V364" s="895"/>
      <c r="W364" s="1052"/>
      <c r="X364"/>
      <c r="Y364" s="880"/>
      <c r="Z364" s="895"/>
      <c r="AA364" s="895"/>
      <c r="AB364" s="895"/>
      <c r="AC364" s="895"/>
      <c r="AD364" s="895"/>
      <c r="AE364" s="896"/>
    </row>
    <row r="365" spans="1:31" s="1" customFormat="1" ht="39.4" customHeight="1" x14ac:dyDescent="0.25">
      <c r="A365" s="1717" t="s">
        <v>2100</v>
      </c>
      <c r="B365" s="1748"/>
      <c r="C365" s="1749"/>
      <c r="D365" s="1749"/>
      <c r="E365" s="1749"/>
      <c r="F365" s="1749"/>
      <c r="G365" s="1750"/>
      <c r="H365" s="2"/>
      <c r="I365" s="1866"/>
      <c r="J365" s="1746"/>
      <c r="K365" s="1746"/>
      <c r="L365" s="1746"/>
      <c r="M365" s="1746"/>
      <c r="N365" s="1746"/>
      <c r="O365" s="1747"/>
      <c r="Q365" s="853"/>
      <c r="R365" s="895"/>
      <c r="S365" s="895"/>
      <c r="T365" s="895"/>
      <c r="U365" s="895"/>
      <c r="V365" s="895"/>
      <c r="W365" s="1052"/>
      <c r="X365"/>
      <c r="Y365" s="880"/>
      <c r="Z365" s="895"/>
      <c r="AA365" s="895"/>
      <c r="AB365" s="895"/>
      <c r="AC365" s="895"/>
      <c r="AD365" s="895"/>
      <c r="AE365" s="896"/>
    </row>
    <row r="366" spans="1:31" s="1" customFormat="1" ht="70.5" customHeight="1" thickBot="1" x14ac:dyDescent="0.3">
      <c r="A366" s="1718"/>
      <c r="B366" s="1751"/>
      <c r="C366" s="1752"/>
      <c r="D366" s="1752"/>
      <c r="E366" s="1752"/>
      <c r="F366" s="1752"/>
      <c r="G366" s="1753"/>
      <c r="H366" s="2"/>
      <c r="I366" s="74" t="s">
        <v>702</v>
      </c>
      <c r="J366" s="1726"/>
      <c r="K366" s="1726"/>
      <c r="L366" s="1726"/>
      <c r="M366" s="1726"/>
      <c r="N366" s="1726"/>
      <c r="O366" s="1727"/>
      <c r="Q366" s="854"/>
      <c r="R366" s="684"/>
      <c r="S366" s="684"/>
      <c r="T366" s="684"/>
      <c r="U366" s="684"/>
      <c r="V366" s="684"/>
      <c r="W366" s="685"/>
      <c r="Y366" s="881"/>
      <c r="Z366" s="897"/>
      <c r="AA366" s="897"/>
      <c r="AB366" s="897"/>
      <c r="AC366" s="897"/>
      <c r="AD366" s="897"/>
      <c r="AE366" s="898"/>
    </row>
    <row r="367" spans="1:31" ht="19.5" thickBot="1" x14ac:dyDescent="0.3">
      <c r="A367" s="101"/>
      <c r="B367" s="102"/>
      <c r="C367" s="102"/>
      <c r="D367" s="102"/>
      <c r="E367" s="102"/>
      <c r="F367" s="102"/>
      <c r="G367" s="102"/>
      <c r="I367" s="8"/>
      <c r="J367" s="29"/>
      <c r="K367" s="29"/>
      <c r="L367" s="29"/>
      <c r="M367" s="29"/>
      <c r="N367" s="29"/>
      <c r="O367" s="29"/>
      <c r="Q367" s="31"/>
      <c r="R367" s="29"/>
      <c r="S367" s="29"/>
      <c r="T367" s="29"/>
      <c r="U367" s="29"/>
      <c r="V367" s="29"/>
      <c r="W367" s="29"/>
    </row>
    <row r="368" spans="1:31" ht="23.65" customHeight="1" x14ac:dyDescent="0.25">
      <c r="A368" s="1050" t="s">
        <v>348</v>
      </c>
      <c r="B368" s="644" t="s">
        <v>0</v>
      </c>
      <c r="C368" s="645"/>
      <c r="D368" s="644" t="s">
        <v>1</v>
      </c>
      <c r="E368" s="828"/>
      <c r="F368" s="816" t="s">
        <v>1</v>
      </c>
      <c r="G368" s="826"/>
      <c r="I368" s="858" t="s">
        <v>349</v>
      </c>
      <c r="J368" s="644" t="s">
        <v>0</v>
      </c>
      <c r="K368" s="645"/>
      <c r="L368" s="644" t="s">
        <v>291</v>
      </c>
      <c r="M368" s="828"/>
      <c r="N368" s="816" t="s">
        <v>291</v>
      </c>
      <c r="O368" s="826"/>
      <c r="Q368" s="858" t="s">
        <v>350</v>
      </c>
      <c r="R368" s="815" t="s">
        <v>41</v>
      </c>
      <c r="S368" s="816"/>
      <c r="T368" s="815" t="s">
        <v>108</v>
      </c>
      <c r="U368" s="816"/>
      <c r="V368" s="917" t="s">
        <v>108</v>
      </c>
      <c r="W368" s="900"/>
      <c r="X368"/>
      <c r="Y368" s="1467" t="s">
        <v>1122</v>
      </c>
      <c r="Z368" s="1814" t="s">
        <v>41</v>
      </c>
      <c r="AA368" s="1876"/>
      <c r="AB368" s="1814" t="s">
        <v>108</v>
      </c>
      <c r="AC368" s="1815"/>
      <c r="AD368" s="969" t="s">
        <v>108</v>
      </c>
      <c r="AE368" s="1818"/>
    </row>
    <row r="369" spans="1:31" ht="20.25" customHeight="1" x14ac:dyDescent="0.25">
      <c r="A369" s="1051"/>
      <c r="B369" s="529" t="s">
        <v>119</v>
      </c>
      <c r="C369" s="530"/>
      <c r="D369" s="770">
        <v>22700</v>
      </c>
      <c r="E369" s="771"/>
      <c r="F369" s="744">
        <f>D369*(1-'SZORZÓ+FELTÉTELEK'!$A$1)</f>
        <v>22700</v>
      </c>
      <c r="G369" s="745">
        <v>20184.000000000004</v>
      </c>
      <c r="I369" s="859"/>
      <c r="J369" s="529" t="s">
        <v>119</v>
      </c>
      <c r="K369" s="530"/>
      <c r="L369" s="770">
        <v>34500</v>
      </c>
      <c r="M369" s="771"/>
      <c r="N369" s="744">
        <f>L369*(1-'SZORZÓ+FELTÉTELEK'!$A$1)</f>
        <v>34500</v>
      </c>
      <c r="O369" s="745">
        <v>20184.000000000004</v>
      </c>
      <c r="Q369" s="859"/>
      <c r="R369" s="529" t="s">
        <v>351</v>
      </c>
      <c r="S369" s="530"/>
      <c r="T369" s="770">
        <v>16800</v>
      </c>
      <c r="U369" s="771"/>
      <c r="V369" s="744">
        <f>T369*(1-'SZORZÓ+FELTÉTELEK'!$A$1)</f>
        <v>16800</v>
      </c>
      <c r="W369" s="745">
        <v>20184.000000000004</v>
      </c>
      <c r="X369"/>
      <c r="Y369" s="1468"/>
      <c r="Z369" s="529" t="s">
        <v>1123</v>
      </c>
      <c r="AA369" s="530"/>
      <c r="AB369" s="646">
        <v>75000</v>
      </c>
      <c r="AC369" s="646"/>
      <c r="AD369" s="744">
        <f>AB369*(1-'SZORZÓ+FELTÉTELEK'!$A$1)</f>
        <v>75000</v>
      </c>
      <c r="AE369" s="1725">
        <v>20184.000000000004</v>
      </c>
    </row>
    <row r="370" spans="1:31" ht="20.25" customHeight="1" x14ac:dyDescent="0.25">
      <c r="A370" s="1051"/>
      <c r="B370" s="529" t="s">
        <v>94</v>
      </c>
      <c r="C370" s="530"/>
      <c r="D370" s="646">
        <f>D369+2600</f>
        <v>25300</v>
      </c>
      <c r="E370" s="646"/>
      <c r="F370" s="630">
        <f>D370*(1-'SZORZÓ+FELTÉTELEK'!$A$1)</f>
        <v>25300</v>
      </c>
      <c r="G370" s="647">
        <v>20184.000000000004</v>
      </c>
      <c r="I370" s="859"/>
      <c r="J370" s="529" t="s">
        <v>94</v>
      </c>
      <c r="K370" s="530"/>
      <c r="L370" s="646">
        <f>L369+2600</f>
        <v>37100</v>
      </c>
      <c r="M370" s="646"/>
      <c r="N370" s="630">
        <f>L370*(1-'SZORZÓ+FELTÉTELEK'!$A$1)</f>
        <v>37100</v>
      </c>
      <c r="O370" s="647">
        <v>20184.000000000004</v>
      </c>
      <c r="Q370" s="859"/>
      <c r="R370" s="529" t="s">
        <v>352</v>
      </c>
      <c r="S370" s="530"/>
      <c r="T370" s="770">
        <v>18900</v>
      </c>
      <c r="U370" s="771"/>
      <c r="V370" s="744">
        <f>T370*(1-'SZORZÓ+FELTÉTELEK'!$A$1)</f>
        <v>18900</v>
      </c>
      <c r="W370" s="745">
        <v>20184.000000000004</v>
      </c>
      <c r="X370"/>
      <c r="Y370" s="1468"/>
      <c r="Z370" s="529" t="s">
        <v>1124</v>
      </c>
      <c r="AA370" s="530"/>
      <c r="AB370" s="646">
        <v>102000</v>
      </c>
      <c r="AC370" s="646"/>
      <c r="AD370" s="744">
        <f>AB370*(1-'SZORZÓ+FELTÉTELEK'!$A$1)</f>
        <v>102000</v>
      </c>
      <c r="AE370" s="1725">
        <v>20184.000000000004</v>
      </c>
    </row>
    <row r="371" spans="1:31" ht="20.25" customHeight="1" x14ac:dyDescent="0.25">
      <c r="A371" s="1051"/>
      <c r="B371" s="529" t="s">
        <v>1113</v>
      </c>
      <c r="C371" s="530"/>
      <c r="D371" s="646">
        <f>D369+4200</f>
        <v>26900</v>
      </c>
      <c r="E371" s="646"/>
      <c r="F371" s="630">
        <f>D371*(1-'SZORZÓ+FELTÉTELEK'!$A$1)</f>
        <v>26900</v>
      </c>
      <c r="G371" s="647">
        <v>20184.000000000004</v>
      </c>
      <c r="I371" s="859"/>
      <c r="J371" s="529" t="s">
        <v>1113</v>
      </c>
      <c r="K371" s="530"/>
      <c r="L371" s="646">
        <f>L369+4200</f>
        <v>38700</v>
      </c>
      <c r="M371" s="646"/>
      <c r="N371" s="630">
        <f>L371*(1-'SZORZÓ+FELTÉTELEK'!$A$1)</f>
        <v>38700</v>
      </c>
      <c r="O371" s="647">
        <v>20184.000000000004</v>
      </c>
      <c r="Q371" s="859"/>
      <c r="R371" s="1036"/>
      <c r="S371" s="1037"/>
      <c r="T371" s="1037"/>
      <c r="U371" s="1037"/>
      <c r="V371" s="1037"/>
      <c r="W371" s="1038"/>
      <c r="X371"/>
      <c r="Y371" s="1468"/>
      <c r="Z371" s="529" t="s">
        <v>1125</v>
      </c>
      <c r="AA371" s="530"/>
      <c r="AB371" s="646">
        <v>136000</v>
      </c>
      <c r="AC371" s="646"/>
      <c r="AD371" s="744">
        <f>AB371*(1-'SZORZÓ+FELTÉTELEK'!$A$1)</f>
        <v>136000</v>
      </c>
      <c r="AE371" s="1725">
        <v>20184.000000000004</v>
      </c>
    </row>
    <row r="372" spans="1:31" ht="20.25" customHeight="1" x14ac:dyDescent="0.25">
      <c r="A372" s="1051"/>
      <c r="B372" s="810" t="s">
        <v>1432</v>
      </c>
      <c r="C372" s="811"/>
      <c r="D372" s="646">
        <f>D369+5400</f>
        <v>28100</v>
      </c>
      <c r="E372" s="646"/>
      <c r="F372" s="630">
        <f>D372*(1-'SZORZÓ+FELTÉTELEK'!$A$1)</f>
        <v>28100</v>
      </c>
      <c r="G372" s="647">
        <v>20184.000000000004</v>
      </c>
      <c r="I372" s="859"/>
      <c r="J372" s="810" t="s">
        <v>1432</v>
      </c>
      <c r="K372" s="811"/>
      <c r="L372" s="646">
        <f>L369+5400</f>
        <v>39900</v>
      </c>
      <c r="M372" s="646"/>
      <c r="N372" s="630">
        <f>L372*(1-'SZORZÓ+FELTÉTELEK'!$A$1)</f>
        <v>39900</v>
      </c>
      <c r="O372" s="647">
        <v>20184.000000000004</v>
      </c>
      <c r="Q372" s="853"/>
      <c r="R372" s="1042"/>
      <c r="S372" s="1043"/>
      <c r="T372" s="1043"/>
      <c r="U372" s="1043"/>
      <c r="V372" s="1043"/>
      <c r="W372" s="1044"/>
      <c r="X372"/>
      <c r="Y372" s="1468"/>
      <c r="Z372" s="529" t="s">
        <v>1126</v>
      </c>
      <c r="AA372" s="530"/>
      <c r="AB372" s="646">
        <v>161000</v>
      </c>
      <c r="AC372" s="646"/>
      <c r="AD372" s="744">
        <f>AB372*(1-'SZORZÓ+FELTÉTELEK'!$A$1)</f>
        <v>161000</v>
      </c>
      <c r="AE372" s="1725">
        <v>20184.000000000004</v>
      </c>
    </row>
    <row r="373" spans="1:31" ht="12.75" customHeight="1" x14ac:dyDescent="0.25">
      <c r="A373" s="1051"/>
      <c r="B373" s="88" t="s">
        <v>2</v>
      </c>
      <c r="C373" s="98" t="s">
        <v>388</v>
      </c>
      <c r="D373" s="1275"/>
      <c r="E373" s="1276"/>
      <c r="F373" s="87" t="s">
        <v>3</v>
      </c>
      <c r="G373" s="73" t="s">
        <v>100</v>
      </c>
      <c r="I373" s="859"/>
      <c r="J373" s="88" t="s">
        <v>2</v>
      </c>
      <c r="K373" s="89" t="s">
        <v>388</v>
      </c>
      <c r="L373" s="654"/>
      <c r="M373" s="655"/>
      <c r="N373" s="87" t="s">
        <v>3</v>
      </c>
      <c r="O373" s="73" t="s">
        <v>100</v>
      </c>
      <c r="Q373" s="859"/>
      <c r="R373" s="88" t="s">
        <v>2</v>
      </c>
      <c r="S373" s="89" t="s">
        <v>296</v>
      </c>
      <c r="T373" s="654"/>
      <c r="U373" s="655"/>
      <c r="V373" s="87" t="s">
        <v>3</v>
      </c>
      <c r="W373" s="73" t="s">
        <v>100</v>
      </c>
      <c r="X373"/>
      <c r="Y373" s="1468"/>
      <c r="Z373" s="88" t="s">
        <v>2</v>
      </c>
      <c r="AA373" s="89" t="s">
        <v>272</v>
      </c>
      <c r="AB373" s="654"/>
      <c r="AC373" s="655"/>
      <c r="AD373" s="87" t="s">
        <v>3</v>
      </c>
      <c r="AE373" s="19" t="s">
        <v>100</v>
      </c>
    </row>
    <row r="374" spans="1:31" ht="12.75" customHeight="1" x14ac:dyDescent="0.25">
      <c r="A374" s="1051"/>
      <c r="B374" s="88" t="s">
        <v>5</v>
      </c>
      <c r="C374" s="98" t="s">
        <v>55</v>
      </c>
      <c r="D374" s="1277"/>
      <c r="E374" s="1278"/>
      <c r="F374" s="87" t="s">
        <v>6</v>
      </c>
      <c r="G374" s="71" t="s">
        <v>14</v>
      </c>
      <c r="I374" s="859"/>
      <c r="J374" s="88" t="s">
        <v>5</v>
      </c>
      <c r="K374" s="89" t="s">
        <v>55</v>
      </c>
      <c r="L374" s="656"/>
      <c r="M374" s="657"/>
      <c r="N374" s="87" t="s">
        <v>6</v>
      </c>
      <c r="O374" s="71" t="s">
        <v>14</v>
      </c>
      <c r="Q374" s="859"/>
      <c r="R374" s="88" t="s">
        <v>5</v>
      </c>
      <c r="S374" s="89" t="s">
        <v>36</v>
      </c>
      <c r="T374" s="656"/>
      <c r="U374" s="657"/>
      <c r="V374" s="87" t="s">
        <v>6</v>
      </c>
      <c r="W374" s="71" t="s">
        <v>14</v>
      </c>
      <c r="X374"/>
      <c r="Y374" s="1468"/>
      <c r="Z374" s="88" t="s">
        <v>5</v>
      </c>
      <c r="AA374" s="89" t="s">
        <v>91</v>
      </c>
      <c r="AB374" s="656"/>
      <c r="AC374" s="657"/>
      <c r="AD374" s="87" t="s">
        <v>6</v>
      </c>
      <c r="AE374" s="25" t="s">
        <v>14</v>
      </c>
    </row>
    <row r="375" spans="1:31" ht="12.75" customHeight="1" x14ac:dyDescent="0.25">
      <c r="A375" s="1051"/>
      <c r="B375" s="88" t="s">
        <v>7</v>
      </c>
      <c r="C375" s="98" t="s">
        <v>79</v>
      </c>
      <c r="D375" s="1277"/>
      <c r="E375" s="1278"/>
      <c r="F375" s="7" t="s">
        <v>8</v>
      </c>
      <c r="G375" s="72" t="s">
        <v>312</v>
      </c>
      <c r="I375" s="859"/>
      <c r="J375" s="88" t="s">
        <v>7</v>
      </c>
      <c r="K375" s="89" t="s">
        <v>133</v>
      </c>
      <c r="L375" s="656"/>
      <c r="M375" s="657"/>
      <c r="N375" s="7" t="s">
        <v>8</v>
      </c>
      <c r="O375" s="72" t="s">
        <v>312</v>
      </c>
      <c r="Q375" s="859"/>
      <c r="R375" s="88" t="s">
        <v>7</v>
      </c>
      <c r="S375" s="89" t="s">
        <v>16</v>
      </c>
      <c r="T375" s="656"/>
      <c r="U375" s="657"/>
      <c r="V375" s="7" t="s">
        <v>8</v>
      </c>
      <c r="W375" s="71" t="s">
        <v>14</v>
      </c>
      <c r="X375"/>
      <c r="Y375" s="1468"/>
      <c r="Z375" s="88" t="s">
        <v>7</v>
      </c>
      <c r="AA375" s="89" t="s">
        <v>895</v>
      </c>
      <c r="AB375" s="656"/>
      <c r="AC375" s="657"/>
      <c r="AD375" s="7" t="s">
        <v>8</v>
      </c>
      <c r="AE375" s="20" t="s">
        <v>14</v>
      </c>
    </row>
    <row r="376" spans="1:31" ht="12.75" customHeight="1" x14ac:dyDescent="0.25">
      <c r="A376" s="1051"/>
      <c r="B376" s="88" t="s">
        <v>9</v>
      </c>
      <c r="C376" s="98" t="s">
        <v>91</v>
      </c>
      <c r="D376" s="1277"/>
      <c r="E376" s="1278"/>
      <c r="F376" s="7" t="s">
        <v>10</v>
      </c>
      <c r="G376" s="72" t="s">
        <v>203</v>
      </c>
      <c r="I376" s="859"/>
      <c r="J376" s="88" t="s">
        <v>9</v>
      </c>
      <c r="K376" s="89" t="s">
        <v>91</v>
      </c>
      <c r="L376" s="656"/>
      <c r="M376" s="657"/>
      <c r="N376" s="7" t="s">
        <v>10</v>
      </c>
      <c r="O376" s="72" t="s">
        <v>96</v>
      </c>
      <c r="Q376" s="859"/>
      <c r="R376" s="88" t="s">
        <v>9</v>
      </c>
      <c r="S376" s="89" t="s">
        <v>169</v>
      </c>
      <c r="T376" s="656"/>
      <c r="U376" s="657"/>
      <c r="V376" s="7" t="s">
        <v>10</v>
      </c>
      <c r="W376" s="72" t="s">
        <v>20</v>
      </c>
      <c r="X376"/>
      <c r="Y376" s="1468"/>
      <c r="Z376" s="88" t="s">
        <v>9</v>
      </c>
      <c r="AA376" s="89" t="s">
        <v>169</v>
      </c>
      <c r="AB376" s="656"/>
      <c r="AC376" s="657"/>
      <c r="AD376" s="90" t="s">
        <v>10</v>
      </c>
      <c r="AE376" s="20" t="s">
        <v>154</v>
      </c>
    </row>
    <row r="377" spans="1:31" ht="12.75" customHeight="1" x14ac:dyDescent="0.25">
      <c r="A377" s="1051"/>
      <c r="B377" s="88" t="s">
        <v>11</v>
      </c>
      <c r="C377" s="98" t="s">
        <v>242</v>
      </c>
      <c r="D377" s="1277"/>
      <c r="E377" s="1278"/>
      <c r="F377" s="1719"/>
      <c r="G377" s="1667"/>
      <c r="I377" s="859"/>
      <c r="J377" s="88" t="s">
        <v>11</v>
      </c>
      <c r="K377" s="89" t="s">
        <v>242</v>
      </c>
      <c r="L377" s="656"/>
      <c r="M377" s="657"/>
      <c r="N377" s="1719"/>
      <c r="O377" s="1667"/>
      <c r="Q377" s="859"/>
      <c r="R377" s="88" t="s">
        <v>11</v>
      </c>
      <c r="S377" s="89" t="s">
        <v>50</v>
      </c>
      <c r="T377" s="656"/>
      <c r="U377" s="657"/>
      <c r="V377" s="1723" t="s">
        <v>605</v>
      </c>
      <c r="W377" s="1724"/>
      <c r="X377"/>
      <c r="Y377" s="1468"/>
      <c r="Z377" s="88" t="s">
        <v>11</v>
      </c>
      <c r="AA377" s="89" t="s">
        <v>50</v>
      </c>
      <c r="AB377" s="658"/>
      <c r="AC377" s="659"/>
      <c r="AD377" s="88"/>
      <c r="AE377" s="413"/>
    </row>
    <row r="378" spans="1:31" ht="15" customHeight="1" x14ac:dyDescent="0.25">
      <c r="A378" s="1051"/>
      <c r="B378" s="92" t="s">
        <v>275</v>
      </c>
      <c r="C378" s="98" t="s">
        <v>28</v>
      </c>
      <c r="D378" s="1279"/>
      <c r="E378" s="1280"/>
      <c r="F378" s="1720"/>
      <c r="G378" s="1668"/>
      <c r="I378" s="859"/>
      <c r="J378" s="92" t="s">
        <v>275</v>
      </c>
      <c r="K378" s="89" t="s">
        <v>28</v>
      </c>
      <c r="L378" s="658"/>
      <c r="M378" s="659"/>
      <c r="N378" s="1720"/>
      <c r="O378" s="1668"/>
      <c r="Q378" s="859"/>
      <c r="R378" s="1873"/>
      <c r="S378" s="1873"/>
      <c r="T378" s="658"/>
      <c r="U378" s="659"/>
      <c r="V378" s="1723" t="s">
        <v>604</v>
      </c>
      <c r="W378" s="1724"/>
      <c r="X378"/>
      <c r="Y378" s="1468"/>
      <c r="Z378" s="1877" t="s">
        <v>1127</v>
      </c>
      <c r="AA378" s="1878"/>
      <c r="AB378" s="1878"/>
      <c r="AC378" s="1878"/>
      <c r="AD378" s="1878"/>
      <c r="AE378" s="1879"/>
    </row>
    <row r="379" spans="1:31" ht="120" customHeight="1" x14ac:dyDescent="0.25">
      <c r="A379" s="1051"/>
      <c r="B379" s="817" t="s">
        <v>1211</v>
      </c>
      <c r="C379" s="818"/>
      <c r="D379" s="818"/>
      <c r="E379" s="818"/>
      <c r="F379" s="818"/>
      <c r="G379" s="829"/>
      <c r="I379" s="859"/>
      <c r="J379" s="870" t="s">
        <v>1659</v>
      </c>
      <c r="K379" s="871"/>
      <c r="L379" s="871"/>
      <c r="M379" s="871"/>
      <c r="N379" s="871"/>
      <c r="O379" s="1045"/>
      <c r="Q379" s="859"/>
      <c r="R379" s="1370" t="s">
        <v>2077</v>
      </c>
      <c r="S379" s="895"/>
      <c r="T379" s="895"/>
      <c r="U379" s="895"/>
      <c r="V379" s="895"/>
      <c r="W379" s="1052"/>
      <c r="X379"/>
      <c r="Y379" s="1468"/>
      <c r="Z379" s="1880"/>
      <c r="AA379" s="1881"/>
      <c r="AB379" s="1881"/>
      <c r="AC379" s="1881"/>
      <c r="AD379" s="1881"/>
      <c r="AE379" s="1882"/>
    </row>
    <row r="380" spans="1:31" ht="23.65" customHeight="1" thickBot="1" x14ac:dyDescent="0.3">
      <c r="A380" s="1754"/>
      <c r="B380" s="833"/>
      <c r="C380" s="834"/>
      <c r="D380" s="834"/>
      <c r="E380" s="834"/>
      <c r="F380" s="834"/>
      <c r="G380" s="835"/>
      <c r="I380" s="860"/>
      <c r="J380" s="1395"/>
      <c r="K380" s="1048"/>
      <c r="L380" s="1048"/>
      <c r="M380" s="1048"/>
      <c r="N380" s="1048"/>
      <c r="O380" s="1049"/>
      <c r="Q380" s="860"/>
      <c r="R380" s="827"/>
      <c r="S380" s="684"/>
      <c r="T380" s="684"/>
      <c r="U380" s="684"/>
      <c r="V380" s="684"/>
      <c r="W380" s="685"/>
      <c r="X380"/>
      <c r="Y380" s="412" t="s">
        <v>1580</v>
      </c>
      <c r="Z380" s="1883"/>
      <c r="AA380" s="1884"/>
      <c r="AB380" s="1884"/>
      <c r="AC380" s="1884"/>
      <c r="AD380" s="1884"/>
      <c r="AE380" s="1885"/>
    </row>
    <row r="381" spans="1:31" ht="19.5" thickBot="1" x14ac:dyDescent="0.3">
      <c r="A381" s="31"/>
      <c r="B381" s="29"/>
      <c r="C381" s="29"/>
      <c r="D381" s="29"/>
      <c r="E381" s="29"/>
      <c r="F381" s="29"/>
      <c r="G381" s="29"/>
      <c r="I381" s="8"/>
      <c r="J381" s="29"/>
      <c r="K381" s="29"/>
      <c r="L381" s="29"/>
      <c r="M381" s="29"/>
      <c r="N381" s="29"/>
      <c r="O381" s="29"/>
      <c r="Q381" s="31"/>
      <c r="R381" s="29"/>
      <c r="S381" s="29"/>
      <c r="T381" s="29"/>
      <c r="U381" s="29"/>
      <c r="V381" s="29"/>
      <c r="W381" s="29"/>
    </row>
    <row r="382" spans="1:31" ht="23.65" customHeight="1" thickTop="1" x14ac:dyDescent="0.25">
      <c r="A382" s="858" t="s">
        <v>1624</v>
      </c>
      <c r="B382" s="815" t="s">
        <v>41</v>
      </c>
      <c r="C382" s="816"/>
      <c r="D382" s="815" t="s">
        <v>108</v>
      </c>
      <c r="E382" s="816"/>
      <c r="F382" s="917" t="s">
        <v>108</v>
      </c>
      <c r="G382" s="900"/>
      <c r="I382" s="858" t="s">
        <v>281</v>
      </c>
      <c r="J382" s="815" t="s">
        <v>0</v>
      </c>
      <c r="K382" s="816"/>
      <c r="L382" s="815" t="s">
        <v>1</v>
      </c>
      <c r="M382" s="816"/>
      <c r="N382" s="917" t="s">
        <v>1</v>
      </c>
      <c r="O382" s="900"/>
      <c r="P382"/>
      <c r="Q382" s="1371" t="s">
        <v>1524</v>
      </c>
      <c r="R382" s="721" t="s">
        <v>41</v>
      </c>
      <c r="S382" s="722"/>
      <c r="T382" s="686" t="s">
        <v>42</v>
      </c>
      <c r="U382" s="687"/>
      <c r="V382" s="687" t="s">
        <v>1012</v>
      </c>
      <c r="W382" s="876"/>
      <c r="Y382" s="858" t="s">
        <v>2001</v>
      </c>
      <c r="Z382" s="815" t="s">
        <v>0</v>
      </c>
      <c r="AA382" s="816"/>
      <c r="AB382" s="815" t="s">
        <v>1</v>
      </c>
      <c r="AC382" s="816"/>
      <c r="AD382" s="917" t="s">
        <v>1</v>
      </c>
      <c r="AE382" s="900"/>
    </row>
    <row r="383" spans="1:31" ht="20.25" customHeight="1" x14ac:dyDescent="0.25">
      <c r="A383" s="859"/>
      <c r="B383" s="529" t="s">
        <v>1491</v>
      </c>
      <c r="C383" s="530"/>
      <c r="D383" s="727">
        <v>17400</v>
      </c>
      <c r="E383" s="630"/>
      <c r="F383" s="748">
        <f>D383*(1-'SZORZÓ+FELTÉTELEK'!$A$1)</f>
        <v>17400</v>
      </c>
      <c r="G383" s="851">
        <v>20184.000000000004</v>
      </c>
      <c r="I383" s="859"/>
      <c r="J383" s="529" t="s">
        <v>195</v>
      </c>
      <c r="K383" s="530"/>
      <c r="L383" s="770">
        <v>39000</v>
      </c>
      <c r="M383" s="771"/>
      <c r="N383" s="744">
        <f>L383*(1-'SZORZÓ+FELTÉTELEK'!$A$1)</f>
        <v>39000</v>
      </c>
      <c r="O383" s="745">
        <v>20184.000000000004</v>
      </c>
      <c r="P383"/>
      <c r="Q383" s="1372"/>
      <c r="R383" s="529" t="s">
        <v>293</v>
      </c>
      <c r="S383" s="530"/>
      <c r="T383" s="630">
        <v>66000</v>
      </c>
      <c r="U383" s="647"/>
      <c r="V383" s="630">
        <f>T383*(1-'SZORZÓ+FELTÉTELEK'!$A$1)</f>
        <v>66000</v>
      </c>
      <c r="W383" s="844"/>
      <c r="Y383" s="859"/>
      <c r="Z383" s="529" t="s">
        <v>144</v>
      </c>
      <c r="AA383" s="530"/>
      <c r="AB383" s="748">
        <v>49000</v>
      </c>
      <c r="AC383" s="851">
        <v>20184.000000000004</v>
      </c>
      <c r="AD383" s="630">
        <f>AB383*(1-'SZORZÓ+FELTÉTELEK'!$A$1)</f>
        <v>49000</v>
      </c>
      <c r="AE383" s="647"/>
    </row>
    <row r="384" spans="1:31" ht="20.25" customHeight="1" x14ac:dyDescent="0.25">
      <c r="A384" s="859"/>
      <c r="B384" s="529" t="s">
        <v>1492</v>
      </c>
      <c r="C384" s="530"/>
      <c r="D384" s="727">
        <v>19500</v>
      </c>
      <c r="E384" s="630"/>
      <c r="F384" s="748">
        <f>D384*(1-'SZORZÓ+FELTÉTELEK'!$A$1)</f>
        <v>19500</v>
      </c>
      <c r="G384" s="851">
        <v>20185</v>
      </c>
      <c r="I384" s="859"/>
      <c r="J384" s="1036"/>
      <c r="K384" s="1037"/>
      <c r="L384" s="1037"/>
      <c r="M384" s="1037"/>
      <c r="N384" s="1037"/>
      <c r="O384" s="1038"/>
      <c r="P384"/>
      <c r="Q384" s="1372"/>
      <c r="R384" s="799"/>
      <c r="S384" s="781"/>
      <c r="T384" s="781"/>
      <c r="U384" s="781"/>
      <c r="V384" s="781"/>
      <c r="W384" s="1331"/>
      <c r="Y384" s="859"/>
      <c r="Z384" s="1036"/>
      <c r="AA384" s="1037"/>
      <c r="AB384" s="1037"/>
      <c r="AC384" s="1037"/>
      <c r="AD384" s="1037"/>
      <c r="AE384" s="1038"/>
    </row>
    <row r="385" spans="1:38" ht="20.25" customHeight="1" x14ac:dyDescent="0.25">
      <c r="A385" s="859"/>
      <c r="B385" s="1036"/>
      <c r="C385" s="1037"/>
      <c r="D385" s="1037"/>
      <c r="E385" s="1037"/>
      <c r="F385" s="1037"/>
      <c r="G385" s="1038"/>
      <c r="I385" s="859"/>
      <c r="J385" s="1039"/>
      <c r="K385" s="1040"/>
      <c r="L385" s="1040"/>
      <c r="M385" s="1040"/>
      <c r="N385" s="1040"/>
      <c r="O385" s="1041"/>
      <c r="P385"/>
      <c r="Q385" s="1372"/>
      <c r="R385" s="801"/>
      <c r="S385" s="802"/>
      <c r="T385" s="802"/>
      <c r="U385" s="802"/>
      <c r="V385" s="802"/>
      <c r="W385" s="1745"/>
      <c r="Y385" s="859"/>
      <c r="Z385" s="1039"/>
      <c r="AA385" s="1040"/>
      <c r="AB385" s="1040"/>
      <c r="AC385" s="1040"/>
      <c r="AD385" s="1040"/>
      <c r="AE385" s="1041"/>
    </row>
    <row r="386" spans="1:38" ht="20.25" customHeight="1" x14ac:dyDescent="0.25">
      <c r="A386" s="853"/>
      <c r="B386" s="1042"/>
      <c r="C386" s="1043"/>
      <c r="D386" s="1043"/>
      <c r="E386" s="1043"/>
      <c r="F386" s="1043"/>
      <c r="G386" s="1044"/>
      <c r="I386" s="859"/>
      <c r="J386" s="1042"/>
      <c r="K386" s="1043"/>
      <c r="L386" s="1043"/>
      <c r="M386" s="1043"/>
      <c r="N386" s="1043"/>
      <c r="O386" s="1044"/>
      <c r="P386"/>
      <c r="Q386" s="1372"/>
      <c r="R386" s="735"/>
      <c r="S386" s="736"/>
      <c r="T386" s="736"/>
      <c r="U386" s="736"/>
      <c r="V386" s="736"/>
      <c r="W386" s="1332"/>
      <c r="Y386" s="859"/>
      <c r="Z386" s="1042"/>
      <c r="AA386" s="1043"/>
      <c r="AB386" s="1043"/>
      <c r="AC386" s="1043"/>
      <c r="AD386" s="1043"/>
      <c r="AE386" s="1044"/>
    </row>
    <row r="387" spans="1:38" ht="12.75" customHeight="1" x14ac:dyDescent="0.25">
      <c r="A387" s="859"/>
      <c r="B387" s="88" t="s">
        <v>2</v>
      </c>
      <c r="C387" s="89" t="s">
        <v>296</v>
      </c>
      <c r="D387" s="654"/>
      <c r="E387" s="655"/>
      <c r="F387" s="87" t="s">
        <v>3</v>
      </c>
      <c r="G387" s="73" t="s">
        <v>100</v>
      </c>
      <c r="I387" s="859"/>
      <c r="J387" s="88" t="s">
        <v>2</v>
      </c>
      <c r="K387" s="30" t="s">
        <v>148</v>
      </c>
      <c r="L387" s="1946"/>
      <c r="M387" s="1947"/>
      <c r="N387" s="87" t="s">
        <v>3</v>
      </c>
      <c r="O387" s="73" t="s">
        <v>100</v>
      </c>
      <c r="P387"/>
      <c r="Q387" s="1372"/>
      <c r="R387" s="88" t="s">
        <v>2</v>
      </c>
      <c r="S387" s="89" t="s">
        <v>296</v>
      </c>
      <c r="T387" s="654"/>
      <c r="U387" s="655"/>
      <c r="V387" s="88" t="s">
        <v>3</v>
      </c>
      <c r="W387" s="119" t="s">
        <v>100</v>
      </c>
      <c r="Y387" s="859"/>
      <c r="Z387" s="88" t="s">
        <v>2</v>
      </c>
      <c r="AA387" s="89" t="s">
        <v>326</v>
      </c>
      <c r="AB387" s="654"/>
      <c r="AC387" s="655"/>
      <c r="AD387" s="88" t="s">
        <v>3</v>
      </c>
      <c r="AE387" s="73" t="s">
        <v>100</v>
      </c>
    </row>
    <row r="388" spans="1:38" ht="12.75" customHeight="1" x14ac:dyDescent="0.25">
      <c r="A388" s="859"/>
      <c r="B388" s="88" t="s">
        <v>5</v>
      </c>
      <c r="C388" s="89" t="s">
        <v>36</v>
      </c>
      <c r="D388" s="656"/>
      <c r="E388" s="657"/>
      <c r="F388" s="87" t="s">
        <v>6</v>
      </c>
      <c r="G388" s="71" t="s">
        <v>14</v>
      </c>
      <c r="I388" s="859"/>
      <c r="J388" s="88" t="s">
        <v>5</v>
      </c>
      <c r="K388" s="30" t="s">
        <v>36</v>
      </c>
      <c r="L388" s="1948"/>
      <c r="M388" s="1949"/>
      <c r="N388" s="87" t="s">
        <v>6</v>
      </c>
      <c r="O388" s="71" t="s">
        <v>14</v>
      </c>
      <c r="P388"/>
      <c r="Q388" s="1372"/>
      <c r="R388" s="300" t="s">
        <v>5</v>
      </c>
      <c r="S388" s="89" t="s">
        <v>55</v>
      </c>
      <c r="T388" s="656"/>
      <c r="U388" s="657"/>
      <c r="V388" s="88" t="s">
        <v>6</v>
      </c>
      <c r="W388" s="117" t="s">
        <v>1398</v>
      </c>
      <c r="Y388" s="859"/>
      <c r="Z388" s="88" t="s">
        <v>5</v>
      </c>
      <c r="AA388" s="89" t="s">
        <v>64</v>
      </c>
      <c r="AB388" s="656"/>
      <c r="AC388" s="657"/>
      <c r="AD388" s="88" t="s">
        <v>6</v>
      </c>
      <c r="AE388" s="71" t="s">
        <v>14</v>
      </c>
    </row>
    <row r="389" spans="1:38" ht="12.75" customHeight="1" x14ac:dyDescent="0.25">
      <c r="A389" s="859"/>
      <c r="B389" s="88" t="s">
        <v>7</v>
      </c>
      <c r="C389" s="89" t="s">
        <v>16</v>
      </c>
      <c r="D389" s="656"/>
      <c r="E389" s="657"/>
      <c r="F389" s="7" t="s">
        <v>8</v>
      </c>
      <c r="G389" s="71" t="s">
        <v>14</v>
      </c>
      <c r="I389" s="859"/>
      <c r="J389" s="88" t="s">
        <v>7</v>
      </c>
      <c r="K389" s="30" t="s">
        <v>289</v>
      </c>
      <c r="L389" s="1948"/>
      <c r="M389" s="1949"/>
      <c r="N389" s="7" t="s">
        <v>8</v>
      </c>
      <c r="O389" s="72" t="s">
        <v>62</v>
      </c>
      <c r="P389"/>
      <c r="Q389" s="1372"/>
      <c r="R389" s="88" t="s">
        <v>7</v>
      </c>
      <c r="S389" s="89" t="s">
        <v>289</v>
      </c>
      <c r="T389" s="656"/>
      <c r="U389" s="657"/>
      <c r="V389" s="88" t="s">
        <v>8</v>
      </c>
      <c r="W389" s="117" t="s">
        <v>14</v>
      </c>
      <c r="Y389" s="859"/>
      <c r="Z389" s="88" t="s">
        <v>7</v>
      </c>
      <c r="AA389" s="89" t="s">
        <v>273</v>
      </c>
      <c r="AB389" s="656"/>
      <c r="AC389" s="657"/>
      <c r="AD389" s="90" t="s">
        <v>8</v>
      </c>
      <c r="AE389" s="72" t="s">
        <v>14</v>
      </c>
    </row>
    <row r="390" spans="1:38" ht="12.75" customHeight="1" x14ac:dyDescent="0.25">
      <c r="A390" s="859"/>
      <c r="B390" s="88" t="s">
        <v>9</v>
      </c>
      <c r="C390" s="89" t="s">
        <v>169</v>
      </c>
      <c r="D390" s="656"/>
      <c r="E390" s="657"/>
      <c r="F390" s="7" t="s">
        <v>10</v>
      </c>
      <c r="G390" s="72" t="s">
        <v>20</v>
      </c>
      <c r="I390" s="859"/>
      <c r="J390" s="88" t="s">
        <v>9</v>
      </c>
      <c r="K390" s="30" t="s">
        <v>64</v>
      </c>
      <c r="L390" s="1948"/>
      <c r="M390" s="1949"/>
      <c r="N390" s="7" t="s">
        <v>10</v>
      </c>
      <c r="O390" s="72" t="s">
        <v>32</v>
      </c>
      <c r="P390"/>
      <c r="Q390" s="1372"/>
      <c r="R390" s="88" t="s">
        <v>9</v>
      </c>
      <c r="S390" s="89" t="s">
        <v>444</v>
      </c>
      <c r="T390" s="656"/>
      <c r="U390" s="657"/>
      <c r="V390" s="7" t="s">
        <v>10</v>
      </c>
      <c r="W390" s="117" t="s">
        <v>20</v>
      </c>
      <c r="Y390" s="859"/>
      <c r="Z390" s="88" t="s">
        <v>9</v>
      </c>
      <c r="AA390" s="89" t="s">
        <v>27</v>
      </c>
      <c r="AB390" s="656"/>
      <c r="AC390" s="657"/>
      <c r="AD390" s="90" t="s">
        <v>10</v>
      </c>
      <c r="AE390" s="72" t="s">
        <v>32</v>
      </c>
    </row>
    <row r="391" spans="1:38" ht="12.75" customHeight="1" x14ac:dyDescent="0.25">
      <c r="A391" s="859"/>
      <c r="B391" s="88" t="s">
        <v>11</v>
      </c>
      <c r="C391" s="89" t="s">
        <v>50</v>
      </c>
      <c r="D391" s="656"/>
      <c r="E391" s="657"/>
      <c r="F391" s="1874" t="s">
        <v>605</v>
      </c>
      <c r="G391" s="1875"/>
      <c r="I391" s="859"/>
      <c r="J391" s="88" t="s">
        <v>11</v>
      </c>
      <c r="K391" s="30" t="s">
        <v>55</v>
      </c>
      <c r="L391" s="1948"/>
      <c r="M391" s="1949"/>
      <c r="N391" s="1719"/>
      <c r="O391" s="1667"/>
      <c r="P391"/>
      <c r="Q391" s="1372"/>
      <c r="R391" s="88" t="s">
        <v>11</v>
      </c>
      <c r="S391" s="89" t="s">
        <v>50</v>
      </c>
      <c r="T391" s="658"/>
      <c r="U391" s="659"/>
      <c r="V391" s="1944"/>
      <c r="W391" s="1945"/>
      <c r="Y391" s="859"/>
      <c r="Z391" s="88" t="s">
        <v>11</v>
      </c>
      <c r="AA391" s="89" t="s">
        <v>27</v>
      </c>
      <c r="AB391" s="656"/>
      <c r="AC391" s="657"/>
      <c r="AD391" s="1079"/>
      <c r="AE391" s="1667"/>
    </row>
    <row r="392" spans="1:38" ht="15" customHeight="1" x14ac:dyDescent="0.25">
      <c r="A392" s="859"/>
      <c r="B392" s="1873"/>
      <c r="C392" s="1873"/>
      <c r="D392" s="658"/>
      <c r="E392" s="659"/>
      <c r="F392" s="1874" t="s">
        <v>604</v>
      </c>
      <c r="G392" s="1875"/>
      <c r="I392" s="859"/>
      <c r="J392" s="92" t="s">
        <v>275</v>
      </c>
      <c r="K392" s="30" t="s">
        <v>28</v>
      </c>
      <c r="L392" s="1950"/>
      <c r="M392" s="1951"/>
      <c r="N392" s="1720"/>
      <c r="O392" s="1668"/>
      <c r="P392"/>
      <c r="Q392" s="1372"/>
      <c r="R392" s="681" t="s">
        <v>1525</v>
      </c>
      <c r="S392" s="681"/>
      <c r="T392" s="681"/>
      <c r="U392" s="681"/>
      <c r="V392" s="681"/>
      <c r="W392" s="894"/>
      <c r="Y392" s="859"/>
      <c r="Z392" s="92" t="s">
        <v>275</v>
      </c>
      <c r="AA392" s="89" t="s">
        <v>61</v>
      </c>
      <c r="AB392" s="658"/>
      <c r="AC392" s="659"/>
      <c r="AD392" s="1080"/>
      <c r="AE392" s="1668"/>
    </row>
    <row r="393" spans="1:38" ht="120" customHeight="1" x14ac:dyDescent="0.25">
      <c r="A393" s="859"/>
      <c r="B393" s="1370" t="s">
        <v>1493</v>
      </c>
      <c r="C393" s="895"/>
      <c r="D393" s="895"/>
      <c r="E393" s="895"/>
      <c r="F393" s="895"/>
      <c r="G393" s="1052"/>
      <c r="I393" s="859"/>
      <c r="J393" s="730" t="s">
        <v>282</v>
      </c>
      <c r="K393" s="681"/>
      <c r="L393" s="681"/>
      <c r="M393" s="681"/>
      <c r="N393" s="681"/>
      <c r="O393" s="682"/>
      <c r="P393"/>
      <c r="Q393" s="1372"/>
      <c r="R393" s="895"/>
      <c r="S393" s="895"/>
      <c r="T393" s="895"/>
      <c r="U393" s="895"/>
      <c r="V393" s="895"/>
      <c r="W393" s="896"/>
      <c r="Y393" s="859"/>
      <c r="Z393" s="730" t="s">
        <v>2002</v>
      </c>
      <c r="AA393" s="681"/>
      <c r="AB393" s="681"/>
      <c r="AC393" s="681"/>
      <c r="AD393" s="681"/>
      <c r="AE393" s="682"/>
    </row>
    <row r="394" spans="1:38" ht="23.65" customHeight="1" thickBot="1" x14ac:dyDescent="0.3">
      <c r="A394" s="860"/>
      <c r="B394" s="827"/>
      <c r="C394" s="684"/>
      <c r="D394" s="684"/>
      <c r="E394" s="684"/>
      <c r="F394" s="684"/>
      <c r="G394" s="685"/>
      <c r="I394" s="860"/>
      <c r="J394" s="827"/>
      <c r="K394" s="684"/>
      <c r="L394" s="684"/>
      <c r="M394" s="684"/>
      <c r="N394" s="684"/>
      <c r="O394" s="685"/>
      <c r="P394"/>
      <c r="Q394" s="1373"/>
      <c r="R394" s="897"/>
      <c r="S394" s="897"/>
      <c r="T394" s="897"/>
      <c r="U394" s="897"/>
      <c r="V394" s="897"/>
      <c r="W394" s="898"/>
      <c r="Y394" s="859"/>
      <c r="Z394" s="1370"/>
      <c r="AA394" s="895"/>
      <c r="AB394" s="895"/>
      <c r="AC394" s="895"/>
      <c r="AD394" s="895"/>
      <c r="AE394" s="1052"/>
    </row>
    <row r="395" spans="1:38" s="1" customFormat="1" hidden="1" x14ac:dyDescent="0.25">
      <c r="C395" s="5"/>
      <c r="D395" s="5"/>
      <c r="E395" s="5"/>
      <c r="F395" s="6"/>
      <c r="K395" s="5"/>
      <c r="L395" s="5"/>
      <c r="M395" s="5"/>
      <c r="S395" s="5"/>
      <c r="T395" s="5"/>
      <c r="U395" s="5"/>
      <c r="V395" s="6"/>
      <c r="Y395" s="859"/>
      <c r="Z395" s="1370"/>
      <c r="AA395" s="895"/>
      <c r="AB395" s="895"/>
      <c r="AC395" s="895"/>
      <c r="AD395" s="895"/>
      <c r="AE395" s="1052"/>
      <c r="AI395" s="5"/>
      <c r="AJ395" s="5"/>
      <c r="AK395" s="5"/>
      <c r="AL395" s="6"/>
    </row>
    <row r="396" spans="1:38" s="1" customFormat="1" ht="23.65" hidden="1" customHeight="1" thickBot="1" x14ac:dyDescent="0.3">
      <c r="Y396" s="860"/>
      <c r="Z396" s="827"/>
      <c r="AA396" s="684"/>
      <c r="AB396" s="684"/>
      <c r="AC396" s="684"/>
      <c r="AD396" s="684"/>
      <c r="AE396" s="685"/>
    </row>
    <row r="397" spans="1:38" s="1" customFormat="1" ht="20.25" hidden="1" customHeight="1" x14ac:dyDescent="0.25"/>
    <row r="398" spans="1:38" s="1" customFormat="1" ht="20.25" hidden="1" customHeight="1" x14ac:dyDescent="0.25"/>
    <row r="399" spans="1:38" s="1" customFormat="1" ht="20.25" hidden="1" customHeight="1" x14ac:dyDescent="0.25"/>
    <row r="400" spans="1:38" s="1" customFormat="1" ht="20.25" hidden="1" customHeight="1" x14ac:dyDescent="0.25"/>
    <row r="401" spans="1:38" s="1" customFormat="1" ht="12.75" hidden="1" customHeight="1" x14ac:dyDescent="0.25"/>
    <row r="402" spans="1:38" s="1" customFormat="1" ht="12.75" hidden="1" customHeight="1" x14ac:dyDescent="0.25"/>
    <row r="403" spans="1:38" s="1" customFormat="1" ht="12.75" hidden="1" customHeight="1" x14ac:dyDescent="0.25"/>
    <row r="404" spans="1:38" s="1" customFormat="1" ht="12.75" hidden="1" customHeight="1" x14ac:dyDescent="0.25"/>
    <row r="405" spans="1:38" s="1" customFormat="1" ht="12.75" hidden="1" customHeight="1" x14ac:dyDescent="0.25"/>
    <row r="406" spans="1:38" s="1" customFormat="1" ht="134.25" hidden="1" customHeight="1" x14ac:dyDescent="0.25"/>
    <row r="407" spans="1:38" s="1" customFormat="1" ht="23.65" hidden="1" customHeight="1" x14ac:dyDescent="0.25"/>
    <row r="408" spans="1:38" s="1" customFormat="1" ht="16.149999999999999" customHeight="1" thickBot="1" x14ac:dyDescent="0.3">
      <c r="S408" s="5"/>
      <c r="T408" s="5"/>
      <c r="U408" s="5"/>
      <c r="V408" s="6"/>
      <c r="AA408" s="5"/>
      <c r="AB408" s="5"/>
      <c r="AC408" s="5"/>
      <c r="AD408" s="6"/>
      <c r="AI408" s="5"/>
      <c r="AJ408" s="5"/>
      <c r="AK408" s="5"/>
      <c r="AL408" s="6"/>
    </row>
    <row r="409" spans="1:38" s="1" customFormat="1" ht="23.65" customHeight="1" thickTop="1" x14ac:dyDescent="0.25">
      <c r="A409" s="942" t="s">
        <v>2033</v>
      </c>
      <c r="B409" s="623" t="s">
        <v>41</v>
      </c>
      <c r="C409" s="1255"/>
      <c r="D409" s="621" t="s">
        <v>108</v>
      </c>
      <c r="E409" s="621"/>
      <c r="F409" s="621" t="s">
        <v>108</v>
      </c>
      <c r="G409" s="899"/>
      <c r="I409" s="942" t="s">
        <v>2050</v>
      </c>
      <c r="J409" s="623" t="s">
        <v>41</v>
      </c>
      <c r="K409" s="1255"/>
      <c r="L409" s="621" t="s">
        <v>108</v>
      </c>
      <c r="M409" s="621"/>
      <c r="N409" s="621" t="s">
        <v>108</v>
      </c>
      <c r="O409" s="899"/>
      <c r="Q409" s="942" t="s">
        <v>2038</v>
      </c>
      <c r="R409" s="623" t="s">
        <v>41</v>
      </c>
      <c r="S409" s="1255"/>
      <c r="T409" s="621" t="s">
        <v>108</v>
      </c>
      <c r="U409" s="621"/>
      <c r="V409" s="621" t="s">
        <v>108</v>
      </c>
      <c r="W409" s="899"/>
      <c r="Y409" s="942" t="s">
        <v>2049</v>
      </c>
      <c r="Z409" s="623" t="s">
        <v>41</v>
      </c>
      <c r="AA409" s="1255"/>
      <c r="AB409" s="621" t="s">
        <v>108</v>
      </c>
      <c r="AC409" s="621"/>
      <c r="AD409" s="621" t="s">
        <v>108</v>
      </c>
      <c r="AE409" s="899"/>
    </row>
    <row r="410" spans="1:38" s="1" customFormat="1" ht="20.25" customHeight="1" x14ac:dyDescent="0.25">
      <c r="A410" s="943"/>
      <c r="B410" s="529" t="s">
        <v>293</v>
      </c>
      <c r="C410" s="825"/>
      <c r="D410" s="748">
        <v>26800</v>
      </c>
      <c r="E410" s="851">
        <v>20184.000000000004</v>
      </c>
      <c r="F410" s="630">
        <f>D410*(1-'SZORZÓ+FELTÉTELEK'!$A$1)</f>
        <v>26800</v>
      </c>
      <c r="G410" s="844"/>
      <c r="I410" s="943"/>
      <c r="J410" s="529" t="s">
        <v>293</v>
      </c>
      <c r="K410" s="825"/>
      <c r="L410" s="748">
        <v>29400</v>
      </c>
      <c r="M410" s="851">
        <v>20184.000000000004</v>
      </c>
      <c r="N410" s="630">
        <f>L410*(1-'SZORZÓ+FELTÉTELEK'!$A$1)</f>
        <v>29400</v>
      </c>
      <c r="O410" s="844"/>
      <c r="Q410" s="943"/>
      <c r="R410" s="529" t="s">
        <v>2039</v>
      </c>
      <c r="S410" s="825"/>
      <c r="T410" s="748">
        <v>37700</v>
      </c>
      <c r="U410" s="851">
        <v>20184.000000000004</v>
      </c>
      <c r="V410" s="630">
        <f>T410*(1-'SZORZÓ+FELTÉTELEK'!$A$1)</f>
        <v>37700</v>
      </c>
      <c r="W410" s="844"/>
      <c r="Y410" s="943"/>
      <c r="Z410" s="529" t="s">
        <v>2048</v>
      </c>
      <c r="AA410" s="825"/>
      <c r="AB410" s="1715">
        <v>31500</v>
      </c>
      <c r="AC410" s="1817">
        <v>20184.000000000004</v>
      </c>
      <c r="AD410" s="630">
        <f>AB410*(1-'SZORZÓ+FELTÉTELEK'!$A$1)</f>
        <v>31500</v>
      </c>
      <c r="AE410" s="647"/>
    </row>
    <row r="411" spans="1:38" s="1" customFormat="1" ht="20.25" customHeight="1" x14ac:dyDescent="0.25">
      <c r="A411" s="943"/>
      <c r="B411" s="976" t="s">
        <v>2034</v>
      </c>
      <c r="C411" s="781"/>
      <c r="D411" s="781"/>
      <c r="E411" s="781"/>
      <c r="F411" s="781"/>
      <c r="G411" s="1381"/>
      <c r="I411" s="943"/>
      <c r="J411" s="976" t="s">
        <v>2034</v>
      </c>
      <c r="K411" s="781"/>
      <c r="L411" s="781"/>
      <c r="M411" s="781"/>
      <c r="N411" s="781"/>
      <c r="O411" s="1381"/>
      <c r="Q411" s="943"/>
      <c r="R411" s="529" t="s">
        <v>2040</v>
      </c>
      <c r="S411" s="825"/>
      <c r="T411" s="748">
        <v>29900</v>
      </c>
      <c r="U411" s="851">
        <v>20184.000000000004</v>
      </c>
      <c r="V411" s="630">
        <f>T411*(1-'SZORZÓ+FELTÉTELEK'!$A$1)</f>
        <v>29900</v>
      </c>
      <c r="W411" s="844"/>
      <c r="Y411" s="943"/>
      <c r="Z411" s="529" t="s">
        <v>2040</v>
      </c>
      <c r="AA411" s="825"/>
      <c r="AB411" s="1715">
        <v>25900</v>
      </c>
      <c r="AC411" s="1817">
        <v>20184.000000000004</v>
      </c>
      <c r="AD411" s="630">
        <f>AB411*(1-'SZORZÓ+FELTÉTELEK'!$A$1)</f>
        <v>25900</v>
      </c>
      <c r="AE411" s="647"/>
    </row>
    <row r="412" spans="1:38" s="1" customFormat="1" ht="20.25" customHeight="1" x14ac:dyDescent="0.25">
      <c r="A412" s="943"/>
      <c r="B412" s="801"/>
      <c r="C412" s="802"/>
      <c r="D412" s="802"/>
      <c r="E412" s="802"/>
      <c r="F412" s="802"/>
      <c r="G412" s="1382"/>
      <c r="I412" s="943"/>
      <c r="J412" s="801"/>
      <c r="K412" s="802"/>
      <c r="L412" s="802"/>
      <c r="M412" s="802"/>
      <c r="N412" s="802"/>
      <c r="O412" s="1382"/>
      <c r="Q412" s="943"/>
      <c r="R412" s="711" t="s">
        <v>2041</v>
      </c>
      <c r="S412" s="712"/>
      <c r="T412" s="712"/>
      <c r="U412" s="712"/>
      <c r="V412" s="712"/>
      <c r="W412" s="1066"/>
      <c r="Y412" s="943"/>
      <c r="Z412" s="711" t="s">
        <v>2047</v>
      </c>
      <c r="AA412" s="712"/>
      <c r="AB412" s="712"/>
      <c r="AC412" s="712"/>
      <c r="AD412" s="712"/>
      <c r="AE412" s="1066"/>
    </row>
    <row r="413" spans="1:38" s="1" customFormat="1" ht="20.25" customHeight="1" x14ac:dyDescent="0.25">
      <c r="A413" s="943"/>
      <c r="B413" s="88" t="s">
        <v>2</v>
      </c>
      <c r="C413" s="89" t="s">
        <v>310</v>
      </c>
      <c r="D413" s="1807"/>
      <c r="E413" s="1807"/>
      <c r="F413" s="88" t="s">
        <v>3</v>
      </c>
      <c r="G413" s="112" t="s">
        <v>100</v>
      </c>
      <c r="I413" s="943"/>
      <c r="J413" s="88" t="s">
        <v>2</v>
      </c>
      <c r="K413" s="89" t="s">
        <v>295</v>
      </c>
      <c r="L413" s="1807"/>
      <c r="M413" s="1807"/>
      <c r="N413" s="88" t="s">
        <v>3</v>
      </c>
      <c r="O413" s="112" t="s">
        <v>100</v>
      </c>
      <c r="Q413" s="943"/>
      <c r="R413" s="711"/>
      <c r="S413" s="712"/>
      <c r="T413" s="712"/>
      <c r="U413" s="712"/>
      <c r="V413" s="712"/>
      <c r="W413" s="1066"/>
      <c r="Y413" s="943"/>
      <c r="Z413" s="714"/>
      <c r="AA413" s="715"/>
      <c r="AB413" s="715"/>
      <c r="AC413" s="715"/>
      <c r="AD413" s="715"/>
      <c r="AE413" s="1067"/>
    </row>
    <row r="414" spans="1:38" s="1" customFormat="1" ht="12.75" customHeight="1" x14ac:dyDescent="0.25">
      <c r="A414" s="943"/>
      <c r="B414" s="88" t="s">
        <v>5</v>
      </c>
      <c r="C414" s="89" t="s">
        <v>27</v>
      </c>
      <c r="D414" s="1807"/>
      <c r="E414" s="1807"/>
      <c r="F414" s="88" t="s">
        <v>6</v>
      </c>
      <c r="G414" s="112" t="s">
        <v>14</v>
      </c>
      <c r="I414" s="943"/>
      <c r="J414" s="88" t="s">
        <v>5</v>
      </c>
      <c r="K414" s="89" t="s">
        <v>242</v>
      </c>
      <c r="L414" s="1807"/>
      <c r="M414" s="1807"/>
      <c r="N414" s="88" t="s">
        <v>6</v>
      </c>
      <c r="O414" s="112" t="s">
        <v>14</v>
      </c>
      <c r="Q414" s="943"/>
      <c r="R414" s="88" t="s">
        <v>2</v>
      </c>
      <c r="S414" s="89" t="s">
        <v>310</v>
      </c>
      <c r="T414" s="1807"/>
      <c r="U414" s="1807"/>
      <c r="V414" s="88" t="s">
        <v>3</v>
      </c>
      <c r="W414" s="112" t="s">
        <v>100</v>
      </c>
      <c r="Y414" s="943"/>
      <c r="Z414" s="88" t="s">
        <v>2</v>
      </c>
      <c r="AA414" s="89" t="s">
        <v>148</v>
      </c>
      <c r="AB414" s="1807"/>
      <c r="AC414" s="1807"/>
      <c r="AD414" s="88" t="s">
        <v>3</v>
      </c>
      <c r="AE414" s="112" t="s">
        <v>100</v>
      </c>
    </row>
    <row r="415" spans="1:38" s="1" customFormat="1" ht="12.75" customHeight="1" x14ac:dyDescent="0.25">
      <c r="A415" s="943"/>
      <c r="B415" s="88" t="s">
        <v>7</v>
      </c>
      <c r="C415" s="89" t="s">
        <v>55</v>
      </c>
      <c r="D415" s="1807"/>
      <c r="E415" s="1807"/>
      <c r="F415" s="90" t="s">
        <v>8</v>
      </c>
      <c r="G415" s="111" t="s">
        <v>14</v>
      </c>
      <c r="I415" s="943"/>
      <c r="J415" s="88" t="s">
        <v>7</v>
      </c>
      <c r="K415" s="89" t="s">
        <v>149</v>
      </c>
      <c r="L415" s="1807"/>
      <c r="M415" s="1807"/>
      <c r="N415" s="90" t="s">
        <v>8</v>
      </c>
      <c r="O415" s="111" t="s">
        <v>14</v>
      </c>
      <c r="Q415" s="943"/>
      <c r="R415" s="88" t="s">
        <v>5</v>
      </c>
      <c r="S415" s="89" t="s">
        <v>64</v>
      </c>
      <c r="T415" s="1807"/>
      <c r="U415" s="1807"/>
      <c r="V415" s="88" t="s">
        <v>6</v>
      </c>
      <c r="W415" s="112" t="s">
        <v>14</v>
      </c>
      <c r="Y415" s="943"/>
      <c r="Z415" s="88" t="s">
        <v>5</v>
      </c>
      <c r="AA415" s="89" t="s">
        <v>36</v>
      </c>
      <c r="AB415" s="1807"/>
      <c r="AC415" s="1807"/>
      <c r="AD415" s="88" t="s">
        <v>6</v>
      </c>
      <c r="AE415" s="112" t="s">
        <v>14</v>
      </c>
    </row>
    <row r="416" spans="1:38" s="1" customFormat="1" ht="12.75" customHeight="1" x14ac:dyDescent="0.25">
      <c r="A416" s="943"/>
      <c r="B416" s="88" t="s">
        <v>9</v>
      </c>
      <c r="C416" s="89" t="s">
        <v>261</v>
      </c>
      <c r="D416" s="1807"/>
      <c r="E416" s="1807"/>
      <c r="F416" s="122" t="s">
        <v>10</v>
      </c>
      <c r="G416" s="116" t="s">
        <v>135</v>
      </c>
      <c r="I416" s="943"/>
      <c r="J416" s="88" t="s">
        <v>9</v>
      </c>
      <c r="K416" s="89" t="s">
        <v>91</v>
      </c>
      <c r="L416" s="1807"/>
      <c r="M416" s="1807"/>
      <c r="N416" s="122" t="s">
        <v>10</v>
      </c>
      <c r="O416" s="116" t="s">
        <v>135</v>
      </c>
      <c r="Q416" s="943"/>
      <c r="R416" s="88" t="s">
        <v>7</v>
      </c>
      <c r="S416" s="89" t="s">
        <v>36</v>
      </c>
      <c r="T416" s="1807"/>
      <c r="U416" s="1807"/>
      <c r="V416" s="90" t="s">
        <v>8</v>
      </c>
      <c r="W416" s="111" t="s">
        <v>14</v>
      </c>
      <c r="Y416" s="943"/>
      <c r="Z416" s="88" t="s">
        <v>7</v>
      </c>
      <c r="AA416" s="89" t="s">
        <v>36</v>
      </c>
      <c r="AB416" s="1807"/>
      <c r="AC416" s="1807"/>
      <c r="AD416" s="90" t="s">
        <v>8</v>
      </c>
      <c r="AE416" s="111" t="s">
        <v>14</v>
      </c>
    </row>
    <row r="417" spans="1:38" s="1" customFormat="1" ht="12.75" customHeight="1" x14ac:dyDescent="0.25">
      <c r="A417" s="943"/>
      <c r="B417" s="88" t="s">
        <v>11</v>
      </c>
      <c r="C417" s="89" t="s">
        <v>242</v>
      </c>
      <c r="D417" s="1807"/>
      <c r="E417" s="1807"/>
      <c r="F417" s="121" t="s">
        <v>759</v>
      </c>
      <c r="G417" s="130" t="s">
        <v>2035</v>
      </c>
      <c r="I417" s="943"/>
      <c r="J417" s="88" t="s">
        <v>11</v>
      </c>
      <c r="K417" s="89" t="s">
        <v>242</v>
      </c>
      <c r="L417" s="1807"/>
      <c r="M417" s="1807"/>
      <c r="N417" s="121" t="s">
        <v>759</v>
      </c>
      <c r="O417" s="130" t="s">
        <v>2035</v>
      </c>
      <c r="Q417" s="943"/>
      <c r="R417" s="88" t="s">
        <v>9</v>
      </c>
      <c r="S417" s="89" t="s">
        <v>36</v>
      </c>
      <c r="T417" s="1807"/>
      <c r="U417" s="1807"/>
      <c r="V417" s="122" t="s">
        <v>10</v>
      </c>
      <c r="W417" s="116" t="s">
        <v>2042</v>
      </c>
      <c r="Y417" s="943"/>
      <c r="Z417" s="88" t="s">
        <v>9</v>
      </c>
      <c r="AA417" s="89" t="s">
        <v>36</v>
      </c>
      <c r="AB417" s="1807"/>
      <c r="AC417" s="1807"/>
      <c r="AD417" s="122" t="s">
        <v>10</v>
      </c>
      <c r="AE417" s="116" t="s">
        <v>2042</v>
      </c>
    </row>
    <row r="418" spans="1:38" s="1" customFormat="1" ht="12.75" customHeight="1" x14ac:dyDescent="0.25">
      <c r="A418" s="943"/>
      <c r="B418" s="1819" t="s">
        <v>2036</v>
      </c>
      <c r="C418" s="1820"/>
      <c r="D418" s="1820"/>
      <c r="E418" s="1820"/>
      <c r="F418" s="1820"/>
      <c r="G418" s="1821"/>
      <c r="I418" s="943"/>
      <c r="J418" s="1819" t="s">
        <v>2037</v>
      </c>
      <c r="K418" s="1820"/>
      <c r="L418" s="1820"/>
      <c r="M418" s="1820"/>
      <c r="N418" s="1820"/>
      <c r="O418" s="1821"/>
      <c r="Q418" s="943"/>
      <c r="R418" s="88" t="s">
        <v>11</v>
      </c>
      <c r="S418" s="89" t="s">
        <v>16</v>
      </c>
      <c r="T418" s="1807"/>
      <c r="U418" s="1807"/>
      <c r="V418" s="121" t="s">
        <v>759</v>
      </c>
      <c r="W418" s="130" t="s">
        <v>2043</v>
      </c>
      <c r="Y418" s="943"/>
      <c r="Z418" s="88" t="s">
        <v>11</v>
      </c>
      <c r="AA418" s="89" t="s">
        <v>92</v>
      </c>
      <c r="AB418" s="1807"/>
      <c r="AC418" s="1807"/>
      <c r="AD418" s="121" t="s">
        <v>759</v>
      </c>
      <c r="AE418" s="130" t="s">
        <v>2046</v>
      </c>
    </row>
    <row r="419" spans="1:38" s="1" customFormat="1" ht="134.25" customHeight="1" x14ac:dyDescent="0.25">
      <c r="A419" s="943"/>
      <c r="B419" s="1820"/>
      <c r="C419" s="1820"/>
      <c r="D419" s="1820"/>
      <c r="E419" s="1820"/>
      <c r="F419" s="1820"/>
      <c r="G419" s="1821"/>
      <c r="I419" s="943"/>
      <c r="J419" s="1820"/>
      <c r="K419" s="1820"/>
      <c r="L419" s="1820"/>
      <c r="M419" s="1820"/>
      <c r="N419" s="1820"/>
      <c r="O419" s="1821"/>
      <c r="Q419" s="943"/>
      <c r="R419" s="1819" t="s">
        <v>2044</v>
      </c>
      <c r="S419" s="1820"/>
      <c r="T419" s="1820"/>
      <c r="U419" s="1820"/>
      <c r="V419" s="1820"/>
      <c r="W419" s="1821"/>
      <c r="Y419" s="943"/>
      <c r="Z419" s="1819" t="s">
        <v>2045</v>
      </c>
      <c r="AA419" s="1820"/>
      <c r="AB419" s="1820"/>
      <c r="AC419" s="1820"/>
      <c r="AD419" s="1820"/>
      <c r="AE419" s="1821"/>
    </row>
    <row r="420" spans="1:38" s="1" customFormat="1" ht="23.65" customHeight="1" thickBot="1" x14ac:dyDescent="0.3">
      <c r="A420" s="1226"/>
      <c r="B420" s="1822"/>
      <c r="C420" s="1822"/>
      <c r="D420" s="1822"/>
      <c r="E420" s="1822"/>
      <c r="F420" s="1822"/>
      <c r="G420" s="1823"/>
      <c r="I420" s="1226"/>
      <c r="J420" s="1822"/>
      <c r="K420" s="1822"/>
      <c r="L420" s="1822"/>
      <c r="M420" s="1822"/>
      <c r="N420" s="1822"/>
      <c r="O420" s="1823"/>
      <c r="Q420" s="1226"/>
      <c r="R420" s="1822"/>
      <c r="S420" s="1822"/>
      <c r="T420" s="1822"/>
      <c r="U420" s="1822"/>
      <c r="V420" s="1822"/>
      <c r="W420" s="1823"/>
      <c r="Y420" s="1226"/>
      <c r="Z420" s="1822"/>
      <c r="AA420" s="1822"/>
      <c r="AB420" s="1822"/>
      <c r="AC420" s="1822"/>
      <c r="AD420" s="1822"/>
      <c r="AE420" s="1823"/>
    </row>
    <row r="421" spans="1:38" s="1" customFormat="1" ht="15.6" customHeight="1" thickTop="1" x14ac:dyDescent="0.25">
      <c r="A421" s="8"/>
      <c r="B421" s="29"/>
      <c r="C421" s="29"/>
      <c r="D421" s="29"/>
      <c r="E421" s="29"/>
      <c r="F421" s="29"/>
      <c r="G421" s="29"/>
      <c r="Y421" s="472"/>
      <c r="Z421" s="472"/>
      <c r="AA421" s="472"/>
      <c r="AB421" s="472"/>
      <c r="AC421" s="472"/>
      <c r="AD421" s="472"/>
      <c r="AE421" s="472"/>
    </row>
    <row r="422" spans="1:38" s="1" customFormat="1" ht="23.65" customHeight="1" x14ac:dyDescent="0.25">
      <c r="A422" s="915" t="s">
        <v>1539</v>
      </c>
      <c r="B422" s="915"/>
      <c r="C422" s="915"/>
      <c r="D422" s="915"/>
      <c r="E422" s="915"/>
      <c r="F422" s="915"/>
      <c r="G422" s="915"/>
      <c r="H422" s="915"/>
      <c r="I422" s="915"/>
      <c r="J422" s="915"/>
      <c r="K422" s="915"/>
      <c r="L422" s="915"/>
      <c r="M422" s="915"/>
      <c r="N422" s="915"/>
      <c r="O422" s="915"/>
      <c r="P422" s="915"/>
      <c r="Q422" s="915"/>
      <c r="R422" s="915"/>
      <c r="S422" s="915"/>
      <c r="T422" s="915"/>
      <c r="U422" s="915"/>
      <c r="V422" s="915"/>
      <c r="W422" s="915"/>
      <c r="X422" s="915"/>
      <c r="Y422" s="915"/>
      <c r="Z422" s="915"/>
      <c r="AA422" s="915"/>
      <c r="AB422" s="915"/>
      <c r="AC422" s="915"/>
      <c r="AD422" s="915"/>
      <c r="AE422" s="915"/>
      <c r="AF422" s="915"/>
      <c r="AG422" s="915"/>
    </row>
    <row r="423" spans="1:38" s="1" customFormat="1" ht="16.899999999999999" customHeight="1" thickBot="1" x14ac:dyDescent="0.3">
      <c r="A423" s="8"/>
      <c r="B423" s="29"/>
      <c r="C423" s="29"/>
      <c r="D423" s="29"/>
      <c r="E423" s="29"/>
      <c r="F423" s="29"/>
      <c r="G423" s="29"/>
      <c r="Y423"/>
      <c r="Z423"/>
    </row>
    <row r="424" spans="1:38" s="1" customFormat="1" ht="23.65" customHeight="1" x14ac:dyDescent="0.25">
      <c r="A424" s="1384" t="s">
        <v>1579</v>
      </c>
      <c r="B424" s="29"/>
      <c r="C424" s="848" t="s">
        <v>1541</v>
      </c>
      <c r="D424" s="1913"/>
      <c r="E424" s="1913"/>
      <c r="F424" s="1913"/>
      <c r="G424" s="1914"/>
      <c r="I424" s="1384" t="s">
        <v>1542</v>
      </c>
      <c r="K424" s="848" t="s">
        <v>1607</v>
      </c>
      <c r="L424" s="1913"/>
      <c r="M424" s="1913"/>
      <c r="N424" s="1913"/>
      <c r="O424" s="1914"/>
      <c r="Q424" s="1384" t="s">
        <v>1549</v>
      </c>
      <c r="S424" s="848" t="s">
        <v>1550</v>
      </c>
      <c r="T424" s="1913"/>
      <c r="U424" s="1913"/>
      <c r="V424" s="1913"/>
      <c r="W424" s="1914"/>
      <c r="Y424" s="1384" t="s">
        <v>1555</v>
      </c>
      <c r="AA424" s="848" t="s">
        <v>1556</v>
      </c>
      <c r="AB424" s="1913"/>
      <c r="AC424" s="1913"/>
      <c r="AD424" s="1913"/>
      <c r="AE424" s="1914"/>
      <c r="AG424" s="8"/>
    </row>
    <row r="425" spans="1:38" s="1" customFormat="1" ht="23.65" customHeight="1" x14ac:dyDescent="0.25">
      <c r="A425" s="1385"/>
      <c r="B425" s="29"/>
      <c r="C425" s="1915"/>
      <c r="D425" s="1916"/>
      <c r="E425" s="1916"/>
      <c r="F425" s="1916"/>
      <c r="G425" s="1917"/>
      <c r="I425" s="1385"/>
      <c r="K425" s="1915"/>
      <c r="L425" s="1916"/>
      <c r="M425" s="1916"/>
      <c r="N425" s="1916"/>
      <c r="O425" s="1917"/>
      <c r="Q425" s="1385"/>
      <c r="S425" s="1915"/>
      <c r="T425" s="1916"/>
      <c r="U425" s="1916"/>
      <c r="V425" s="1916"/>
      <c r="W425" s="1917"/>
      <c r="Y425" s="1385"/>
      <c r="Z425"/>
      <c r="AA425" s="1915"/>
      <c r="AB425" s="1916"/>
      <c r="AC425" s="1916"/>
      <c r="AD425" s="1916"/>
      <c r="AE425" s="1917"/>
      <c r="AG425" s="8"/>
    </row>
    <row r="426" spans="1:38" s="1" customFormat="1" ht="23.65" customHeight="1" x14ac:dyDescent="0.25">
      <c r="A426" s="1385"/>
      <c r="B426" s="29"/>
      <c r="C426" s="1915"/>
      <c r="D426" s="1916"/>
      <c r="E426" s="1916"/>
      <c r="F426" s="1916"/>
      <c r="G426" s="1917"/>
      <c r="I426" s="1385"/>
      <c r="K426" s="1915"/>
      <c r="L426" s="1916"/>
      <c r="M426" s="1916"/>
      <c r="N426" s="1916"/>
      <c r="O426" s="1917"/>
      <c r="Q426" s="1385"/>
      <c r="S426" s="1915"/>
      <c r="T426" s="1916"/>
      <c r="U426" s="1916"/>
      <c r="V426" s="1916"/>
      <c r="W426" s="1917"/>
      <c r="Y426" s="1385"/>
      <c r="AA426" s="1915"/>
      <c r="AB426" s="1916"/>
      <c r="AC426" s="1916"/>
      <c r="AD426" s="1916"/>
      <c r="AE426" s="1917"/>
      <c r="AG426" s="8"/>
      <c r="AJ426"/>
    </row>
    <row r="427" spans="1:38" s="1" customFormat="1" ht="23.65" customHeight="1" x14ac:dyDescent="0.25">
      <c r="A427" s="1385"/>
      <c r="B427" s="29"/>
      <c r="C427" s="1915"/>
      <c r="D427" s="1916"/>
      <c r="E427" s="1916"/>
      <c r="F427" s="1916"/>
      <c r="G427" s="1917"/>
      <c r="I427" s="1385"/>
      <c r="K427" s="1915"/>
      <c r="L427" s="1916"/>
      <c r="M427" s="1916"/>
      <c r="N427" s="1916"/>
      <c r="O427" s="1917"/>
      <c r="Q427" s="1385"/>
      <c r="S427" s="1915"/>
      <c r="T427" s="1916"/>
      <c r="U427" s="1916"/>
      <c r="V427" s="1916"/>
      <c r="W427" s="1917"/>
      <c r="Y427" s="1385"/>
      <c r="AA427" s="1915"/>
      <c r="AB427" s="1916"/>
      <c r="AC427" s="1916"/>
      <c r="AD427" s="1916"/>
      <c r="AE427" s="1917"/>
      <c r="AG427" s="8"/>
    </row>
    <row r="428" spans="1:38" s="1" customFormat="1" ht="23.65" customHeight="1" x14ac:dyDescent="0.25">
      <c r="A428" s="1385"/>
      <c r="B428" s="29"/>
      <c r="C428" s="1915"/>
      <c r="D428" s="1916"/>
      <c r="E428" s="1916"/>
      <c r="F428" s="1916"/>
      <c r="G428" s="1917"/>
      <c r="I428" s="1385"/>
      <c r="K428" s="1915"/>
      <c r="L428" s="1916"/>
      <c r="M428" s="1916"/>
      <c r="N428" s="1916"/>
      <c r="O428" s="1917"/>
      <c r="Q428" s="1385"/>
      <c r="S428" s="1915"/>
      <c r="T428" s="1916"/>
      <c r="U428" s="1916"/>
      <c r="V428" s="1916"/>
      <c r="W428" s="1917"/>
      <c r="Y428" s="1385"/>
      <c r="AA428" s="1915"/>
      <c r="AB428" s="1916"/>
      <c r="AC428" s="1916"/>
      <c r="AD428" s="1916"/>
      <c r="AE428" s="1917"/>
      <c r="AG428" s="8"/>
      <c r="AL428"/>
    </row>
    <row r="429" spans="1:38" s="1" customFormat="1" ht="23.65" customHeight="1" x14ac:dyDescent="0.25">
      <c r="A429" s="1385"/>
      <c r="B429" s="29"/>
      <c r="C429" s="1915"/>
      <c r="D429" s="1916"/>
      <c r="E429" s="1916"/>
      <c r="F429" s="1916"/>
      <c r="G429" s="1917"/>
      <c r="I429" s="1385"/>
      <c r="K429" s="1915"/>
      <c r="L429" s="1916"/>
      <c r="M429" s="1916"/>
      <c r="N429" s="1916"/>
      <c r="O429" s="1917"/>
      <c r="Q429" s="1385"/>
      <c r="S429" s="1915"/>
      <c r="T429" s="1916"/>
      <c r="U429" s="1916"/>
      <c r="V429" s="1916"/>
      <c r="W429" s="1917"/>
      <c r="Y429" s="1385"/>
      <c r="AA429" s="1915"/>
      <c r="AB429" s="1916"/>
      <c r="AC429" s="1916"/>
      <c r="AD429" s="1916"/>
      <c r="AE429" s="1917"/>
      <c r="AG429" s="8"/>
    </row>
    <row r="430" spans="1:38" s="1" customFormat="1" ht="23.65" customHeight="1" x14ac:dyDescent="0.25">
      <c r="A430" s="1385"/>
      <c r="B430" s="29"/>
      <c r="C430" s="1915"/>
      <c r="D430" s="1916"/>
      <c r="E430" s="1916"/>
      <c r="F430" s="1916"/>
      <c r="G430" s="1917"/>
      <c r="I430" s="1385"/>
      <c r="K430" s="1915"/>
      <c r="L430" s="1916"/>
      <c r="M430" s="1916"/>
      <c r="N430" s="1916"/>
      <c r="O430" s="1917"/>
      <c r="Q430" s="1385"/>
      <c r="S430" s="1915"/>
      <c r="T430" s="1916"/>
      <c r="U430" s="1916"/>
      <c r="V430" s="1916"/>
      <c r="W430" s="1917"/>
      <c r="Y430" s="1385"/>
      <c r="AA430" s="1915"/>
      <c r="AB430" s="1916"/>
      <c r="AC430" s="1916"/>
      <c r="AD430" s="1916"/>
      <c r="AE430" s="1917"/>
      <c r="AG430" s="8"/>
    </row>
    <row r="431" spans="1:38" s="1" customFormat="1" ht="23.65" customHeight="1" x14ac:dyDescent="0.25">
      <c r="A431" s="1385"/>
      <c r="B431" s="29"/>
      <c r="C431" s="1915"/>
      <c r="D431" s="1916"/>
      <c r="E431" s="1916"/>
      <c r="F431" s="1916"/>
      <c r="G431" s="1917"/>
      <c r="I431" s="1385"/>
      <c r="K431" s="1915"/>
      <c r="L431" s="1916"/>
      <c r="M431" s="1916"/>
      <c r="N431" s="1916"/>
      <c r="O431" s="1917"/>
      <c r="Q431" s="1385"/>
      <c r="S431" s="1915"/>
      <c r="T431" s="1916"/>
      <c r="U431" s="1916"/>
      <c r="V431" s="1916"/>
      <c r="W431" s="1917"/>
      <c r="Y431" s="1385"/>
      <c r="AA431" s="1915"/>
      <c r="AB431" s="1916"/>
      <c r="AC431" s="1916"/>
      <c r="AD431" s="1916"/>
      <c r="AE431" s="1917"/>
      <c r="AG431" s="8"/>
    </row>
    <row r="432" spans="1:38" s="1" customFormat="1" ht="23.65" customHeight="1" x14ac:dyDescent="0.25">
      <c r="A432" s="1385"/>
      <c r="B432" s="29"/>
      <c r="C432" s="1915"/>
      <c r="D432" s="1916"/>
      <c r="E432" s="1916"/>
      <c r="F432" s="1916"/>
      <c r="G432" s="1917"/>
      <c r="I432" s="1385"/>
      <c r="K432" s="1915"/>
      <c r="L432" s="1916"/>
      <c r="M432" s="1916"/>
      <c r="N432" s="1916"/>
      <c r="O432" s="1917"/>
      <c r="Q432" s="1385"/>
      <c r="S432" s="1915"/>
      <c r="T432" s="1916"/>
      <c r="U432" s="1916"/>
      <c r="V432" s="1916"/>
      <c r="W432" s="1917"/>
      <c r="Y432" s="1385"/>
      <c r="AA432" s="1915"/>
      <c r="AB432" s="1916"/>
      <c r="AC432" s="1916"/>
      <c r="AD432" s="1916"/>
      <c r="AE432" s="1917"/>
      <c r="AG432" s="8"/>
    </row>
    <row r="433" spans="1:35" s="1" customFormat="1" ht="23.65" customHeight="1" x14ac:dyDescent="0.25">
      <c r="A433" s="1385"/>
      <c r="B433" s="29"/>
      <c r="C433" s="1915"/>
      <c r="D433" s="1916"/>
      <c r="E433" s="1916"/>
      <c r="F433" s="1916"/>
      <c r="G433" s="1917"/>
      <c r="I433" s="1385"/>
      <c r="K433" s="1915"/>
      <c r="L433" s="1916"/>
      <c r="M433" s="1916"/>
      <c r="N433" s="1916"/>
      <c r="O433" s="1917"/>
      <c r="Q433" s="1385"/>
      <c r="S433" s="1915"/>
      <c r="T433" s="1916"/>
      <c r="U433" s="1916"/>
      <c r="V433" s="1916"/>
      <c r="W433" s="1917"/>
      <c r="Y433" s="1385"/>
      <c r="AA433" s="1915"/>
      <c r="AB433" s="1916"/>
      <c r="AC433" s="1916"/>
      <c r="AD433" s="1916"/>
      <c r="AE433" s="1917"/>
      <c r="AG433" s="8"/>
    </row>
    <row r="434" spans="1:35" s="1" customFormat="1" ht="23.65" customHeight="1" x14ac:dyDescent="0.25">
      <c r="A434" s="1385"/>
      <c r="B434" s="29"/>
      <c r="C434" s="1915"/>
      <c r="D434" s="1916"/>
      <c r="E434" s="1916"/>
      <c r="F434" s="1916"/>
      <c r="G434" s="1917"/>
      <c r="I434" s="1385"/>
      <c r="K434" s="1915"/>
      <c r="L434" s="1916"/>
      <c r="M434" s="1916"/>
      <c r="N434" s="1916"/>
      <c r="O434" s="1917"/>
      <c r="Q434" s="1385"/>
      <c r="S434" s="1915"/>
      <c r="T434" s="1916"/>
      <c r="U434" s="1916"/>
      <c r="V434" s="1916"/>
      <c r="W434" s="1917"/>
      <c r="Y434" s="1385"/>
      <c r="AA434" s="1915"/>
      <c r="AB434" s="1916"/>
      <c r="AC434" s="1916"/>
      <c r="AD434" s="1916"/>
      <c r="AE434" s="1917"/>
      <c r="AG434" s="8"/>
      <c r="AI434"/>
    </row>
    <row r="435" spans="1:35" s="1" customFormat="1" ht="23.65" customHeight="1" thickBot="1" x14ac:dyDescent="0.3">
      <c r="A435" s="313" t="s">
        <v>1538</v>
      </c>
      <c r="B435" s="29"/>
      <c r="C435" s="1887" t="s">
        <v>1538</v>
      </c>
      <c r="D435" s="1888"/>
      <c r="E435" s="1888"/>
      <c r="F435" s="1888"/>
      <c r="G435" s="1889"/>
      <c r="I435" s="313" t="s">
        <v>1538</v>
      </c>
      <c r="K435" s="1887" t="s">
        <v>1538</v>
      </c>
      <c r="L435" s="1888"/>
      <c r="M435" s="1888"/>
      <c r="N435" s="1888"/>
      <c r="O435" s="1889"/>
      <c r="Q435" s="313" t="s">
        <v>1538</v>
      </c>
      <c r="S435" s="1887" t="s">
        <v>1538</v>
      </c>
      <c r="T435" s="1888"/>
      <c r="U435" s="1888"/>
      <c r="V435" s="1888"/>
      <c r="W435" s="1889"/>
      <c r="Y435" s="313" t="s">
        <v>1538</v>
      </c>
      <c r="AA435" s="1887" t="s">
        <v>1538</v>
      </c>
      <c r="AB435" s="1888"/>
      <c r="AC435" s="1888"/>
      <c r="AD435" s="1888"/>
      <c r="AE435" s="1889"/>
      <c r="AG435" s="8"/>
    </row>
    <row r="436" spans="1:35" s="1" customFormat="1" ht="23.65" hidden="1" customHeight="1" x14ac:dyDescent="0.25">
      <c r="A436" s="8"/>
      <c r="B436" s="29"/>
      <c r="C436" s="29"/>
      <c r="D436" s="29"/>
      <c r="E436" s="29"/>
      <c r="F436" s="29"/>
      <c r="G436" s="29"/>
    </row>
    <row r="437" spans="1:35" s="1" customFormat="1" ht="23.65" customHeight="1" thickBot="1" x14ac:dyDescent="0.3">
      <c r="A437" s="8"/>
      <c r="B437" s="29"/>
      <c r="C437" s="29"/>
      <c r="D437" s="29"/>
      <c r="E437" s="29"/>
      <c r="F437" s="29"/>
      <c r="G437" s="29"/>
    </row>
    <row r="438" spans="1:35" s="1" customFormat="1" ht="23.65" customHeight="1" x14ac:dyDescent="0.25">
      <c r="A438" s="1384" t="s">
        <v>1713</v>
      </c>
      <c r="B438" s="29"/>
      <c r="C438" s="848" t="s">
        <v>914</v>
      </c>
      <c r="D438" s="1922"/>
      <c r="E438" s="1922"/>
      <c r="F438" s="1922"/>
      <c r="G438" s="1923"/>
      <c r="I438" s="1384" t="s">
        <v>1558</v>
      </c>
      <c r="K438" s="848" t="s">
        <v>1557</v>
      </c>
      <c r="L438" s="1922"/>
      <c r="M438" s="1922"/>
      <c r="N438" s="1922"/>
      <c r="O438" s="1923"/>
      <c r="Q438" s="1384" t="s">
        <v>2070</v>
      </c>
      <c r="S438" s="848" t="s">
        <v>1741</v>
      </c>
      <c r="T438" s="1913"/>
      <c r="U438" s="1913"/>
      <c r="V438" s="1913"/>
      <c r="W438" s="1914"/>
      <c r="Y438" s="848" t="s">
        <v>1774</v>
      </c>
      <c r="Z438" s="1922"/>
      <c r="AA438" s="1922"/>
      <c r="AB438" s="1922"/>
      <c r="AC438" s="1922"/>
      <c r="AD438" s="1922"/>
      <c r="AE438" s="1923"/>
    </row>
    <row r="439" spans="1:35" s="1" customFormat="1" ht="23.65" customHeight="1" x14ac:dyDescent="0.25">
      <c r="A439" s="1385"/>
      <c r="B439" s="29"/>
      <c r="C439" s="849"/>
      <c r="D439" s="941"/>
      <c r="E439" s="941"/>
      <c r="F439" s="941"/>
      <c r="G439" s="1924"/>
      <c r="I439" s="1385"/>
      <c r="K439" s="849"/>
      <c r="L439" s="941"/>
      <c r="M439" s="941"/>
      <c r="N439" s="941"/>
      <c r="O439" s="1924"/>
      <c r="Q439" s="1385"/>
      <c r="S439" s="1915"/>
      <c r="T439" s="1916"/>
      <c r="U439" s="1916"/>
      <c r="V439" s="1916"/>
      <c r="W439" s="1917"/>
      <c r="Y439" s="849"/>
      <c r="Z439" s="941"/>
      <c r="AA439" s="941"/>
      <c r="AB439" s="941"/>
      <c r="AC439" s="941"/>
      <c r="AD439" s="941"/>
      <c r="AE439" s="1924"/>
    </row>
    <row r="440" spans="1:35" s="1" customFormat="1" ht="23.65" customHeight="1" x14ac:dyDescent="0.25">
      <c r="A440" s="1385"/>
      <c r="B440" s="29"/>
      <c r="C440" s="849"/>
      <c r="D440" s="941"/>
      <c r="E440" s="941"/>
      <c r="F440" s="941"/>
      <c r="G440" s="1924"/>
      <c r="I440" s="1385"/>
      <c r="K440" s="849"/>
      <c r="L440" s="941"/>
      <c r="M440" s="941"/>
      <c r="N440" s="941"/>
      <c r="O440" s="1924"/>
      <c r="Q440" s="1385"/>
      <c r="S440" s="1915"/>
      <c r="T440" s="1916"/>
      <c r="U440" s="1916"/>
      <c r="V440" s="1916"/>
      <c r="W440" s="1917"/>
      <c r="Y440" s="849"/>
      <c r="Z440" s="941"/>
      <c r="AA440" s="941"/>
      <c r="AB440" s="941"/>
      <c r="AC440" s="941"/>
      <c r="AD440" s="941"/>
      <c r="AE440" s="1924"/>
    </row>
    <row r="441" spans="1:35" s="1" customFormat="1" ht="23.65" customHeight="1" x14ac:dyDescent="0.25">
      <c r="A441" s="1385"/>
      <c r="B441" s="29"/>
      <c r="C441" s="849"/>
      <c r="D441" s="941"/>
      <c r="E441" s="941"/>
      <c r="F441" s="941"/>
      <c r="G441" s="1924"/>
      <c r="I441" s="1385"/>
      <c r="K441" s="849"/>
      <c r="L441" s="941"/>
      <c r="M441" s="941"/>
      <c r="N441" s="941"/>
      <c r="O441" s="1924"/>
      <c r="Q441" s="1385"/>
      <c r="S441" s="1915"/>
      <c r="T441" s="1916"/>
      <c r="U441" s="1916"/>
      <c r="V441" s="1916"/>
      <c r="W441" s="1917"/>
      <c r="Y441" s="849"/>
      <c r="Z441" s="941"/>
      <c r="AA441" s="941"/>
      <c r="AB441" s="941"/>
      <c r="AC441" s="941"/>
      <c r="AD441" s="941"/>
      <c r="AE441" s="1924"/>
    </row>
    <row r="442" spans="1:35" s="1" customFormat="1" ht="23.65" customHeight="1" x14ac:dyDescent="0.25">
      <c r="A442" s="1385"/>
      <c r="B442" s="29"/>
      <c r="C442" s="849"/>
      <c r="D442" s="941"/>
      <c r="E442" s="941"/>
      <c r="F442" s="941"/>
      <c r="G442" s="1924"/>
      <c r="I442" s="1385"/>
      <c r="K442" s="849"/>
      <c r="L442" s="941"/>
      <c r="M442" s="941"/>
      <c r="N442" s="941"/>
      <c r="O442" s="1924"/>
      <c r="Q442" s="1385"/>
      <c r="S442" s="1915"/>
      <c r="T442" s="1916"/>
      <c r="U442" s="1916"/>
      <c r="V442" s="1916"/>
      <c r="W442" s="1917"/>
      <c r="Y442" s="849"/>
      <c r="Z442" s="941"/>
      <c r="AA442" s="941"/>
      <c r="AB442" s="941"/>
      <c r="AC442" s="941"/>
      <c r="AD442" s="941"/>
      <c r="AE442" s="1924"/>
    </row>
    <row r="443" spans="1:35" s="1" customFormat="1" ht="23.65" customHeight="1" x14ac:dyDescent="0.25">
      <c r="A443" s="1385"/>
      <c r="B443" s="29"/>
      <c r="C443" s="849"/>
      <c r="D443" s="941"/>
      <c r="E443" s="941"/>
      <c r="F443" s="941"/>
      <c r="G443" s="1924"/>
      <c r="I443" s="1385"/>
      <c r="K443" s="849"/>
      <c r="L443" s="941"/>
      <c r="M443" s="941"/>
      <c r="N443" s="941"/>
      <c r="O443" s="1924"/>
      <c r="Q443" s="1385"/>
      <c r="S443" s="1915"/>
      <c r="T443" s="1916"/>
      <c r="U443" s="1916"/>
      <c r="V443" s="1916"/>
      <c r="W443" s="1917"/>
      <c r="Y443" s="849"/>
      <c r="Z443" s="941"/>
      <c r="AA443" s="941"/>
      <c r="AB443" s="941"/>
      <c r="AC443" s="941"/>
      <c r="AD443" s="941"/>
      <c r="AE443" s="1924"/>
    </row>
    <row r="444" spans="1:35" s="1" customFormat="1" ht="23.65" customHeight="1" x14ac:dyDescent="0.25">
      <c r="A444" s="1385"/>
      <c r="B444" s="29"/>
      <c r="C444" s="849"/>
      <c r="D444" s="941"/>
      <c r="E444" s="941"/>
      <c r="F444" s="941"/>
      <c r="G444" s="1924"/>
      <c r="I444" s="1385"/>
      <c r="K444" s="849"/>
      <c r="L444" s="941"/>
      <c r="M444" s="941"/>
      <c r="N444" s="941"/>
      <c r="O444" s="1924"/>
      <c r="Q444" s="1385"/>
      <c r="S444" s="1915"/>
      <c r="T444" s="1916"/>
      <c r="U444" s="1916"/>
      <c r="V444" s="1916"/>
      <c r="W444" s="1917"/>
      <c r="Y444" s="849"/>
      <c r="Z444" s="941"/>
      <c r="AA444" s="941"/>
      <c r="AB444" s="941"/>
      <c r="AC444" s="941"/>
      <c r="AD444" s="941"/>
      <c r="AE444" s="1924"/>
    </row>
    <row r="445" spans="1:35" s="1" customFormat="1" ht="21.75" customHeight="1" x14ac:dyDescent="0.25">
      <c r="A445" s="1385"/>
      <c r="B445" s="29"/>
      <c r="C445" s="849"/>
      <c r="D445" s="941"/>
      <c r="E445" s="941"/>
      <c r="F445" s="941"/>
      <c r="G445" s="1924"/>
      <c r="I445" s="1385"/>
      <c r="K445" s="849"/>
      <c r="L445" s="941"/>
      <c r="M445" s="941"/>
      <c r="N445" s="941"/>
      <c r="O445" s="1924"/>
      <c r="Q445" s="1385"/>
      <c r="S445" s="1915"/>
      <c r="T445" s="1916"/>
      <c r="U445" s="1916"/>
      <c r="V445" s="1916"/>
      <c r="W445" s="1917"/>
      <c r="Y445" s="849"/>
      <c r="Z445" s="941"/>
      <c r="AA445" s="941"/>
      <c r="AB445" s="941"/>
      <c r="AC445" s="941"/>
      <c r="AD445" s="941"/>
      <c r="AE445" s="1924"/>
    </row>
    <row r="446" spans="1:35" s="1" customFormat="1" ht="23.65" customHeight="1" x14ac:dyDescent="0.25">
      <c r="A446" s="1385"/>
      <c r="B446" s="29"/>
      <c r="C446" s="849"/>
      <c r="D446" s="941"/>
      <c r="E446" s="941"/>
      <c r="F446" s="941"/>
      <c r="G446" s="1924"/>
      <c r="I446" s="1385"/>
      <c r="K446" s="849"/>
      <c r="L446" s="941"/>
      <c r="M446" s="941"/>
      <c r="N446" s="941"/>
      <c r="O446" s="1924"/>
      <c r="Q446" s="1385"/>
      <c r="S446" s="1915"/>
      <c r="T446" s="1916"/>
      <c r="U446" s="1916"/>
      <c r="V446" s="1916"/>
      <c r="W446" s="1917"/>
      <c r="Y446" s="849"/>
      <c r="Z446" s="941"/>
      <c r="AA446" s="941"/>
      <c r="AB446" s="941"/>
      <c r="AC446" s="941"/>
      <c r="AD446" s="941"/>
      <c r="AE446" s="1924"/>
    </row>
    <row r="447" spans="1:35" s="1" customFormat="1" ht="23.65" customHeight="1" x14ac:dyDescent="0.25">
      <c r="A447" s="1385"/>
      <c r="B447" s="29"/>
      <c r="C447" s="849"/>
      <c r="D447" s="941"/>
      <c r="E447" s="941"/>
      <c r="F447" s="941"/>
      <c r="G447" s="1924"/>
      <c r="I447" s="1385"/>
      <c r="K447" s="849"/>
      <c r="L447" s="941"/>
      <c r="M447" s="941"/>
      <c r="N447" s="941"/>
      <c r="O447" s="1924"/>
      <c r="Q447" s="1385"/>
      <c r="S447" s="1915"/>
      <c r="T447" s="1916"/>
      <c r="U447" s="1916"/>
      <c r="V447" s="1916"/>
      <c r="W447" s="1917"/>
      <c r="Y447" s="849"/>
      <c r="Z447" s="941"/>
      <c r="AA447" s="941"/>
      <c r="AB447" s="941"/>
      <c r="AC447" s="941"/>
      <c r="AD447" s="941"/>
      <c r="AE447" s="1924"/>
    </row>
    <row r="448" spans="1:35" s="1" customFormat="1" ht="23.65" customHeight="1" x14ac:dyDescent="0.25">
      <c r="A448" s="1385"/>
      <c r="B448" s="29"/>
      <c r="C448" s="849"/>
      <c r="D448" s="941"/>
      <c r="E448" s="941"/>
      <c r="F448" s="941"/>
      <c r="G448" s="1924"/>
      <c r="I448" s="1385"/>
      <c r="K448" s="849"/>
      <c r="L448" s="941"/>
      <c r="M448" s="941"/>
      <c r="N448" s="941"/>
      <c r="O448" s="1924"/>
      <c r="Q448" s="1385"/>
      <c r="S448" s="1915"/>
      <c r="T448" s="1916"/>
      <c r="U448" s="1916"/>
      <c r="V448" s="1916"/>
      <c r="W448" s="1917"/>
      <c r="Y448" s="849"/>
      <c r="Z448" s="941"/>
      <c r="AA448" s="941"/>
      <c r="AB448" s="941"/>
      <c r="AC448" s="941"/>
      <c r="AD448" s="941"/>
      <c r="AE448" s="1924"/>
    </row>
    <row r="449" spans="1:31" s="1" customFormat="1" ht="23.65" customHeight="1" thickBot="1" x14ac:dyDescent="0.3">
      <c r="A449" s="313" t="s">
        <v>1538</v>
      </c>
      <c r="B449" s="29"/>
      <c r="C449" s="1887" t="s">
        <v>1538</v>
      </c>
      <c r="D449" s="1888"/>
      <c r="E449" s="1888"/>
      <c r="F449" s="1888"/>
      <c r="G449" s="1889"/>
      <c r="I449" s="313" t="s">
        <v>1538</v>
      </c>
      <c r="K449" s="1887" t="s">
        <v>1538</v>
      </c>
      <c r="L449" s="1888"/>
      <c r="M449" s="1888"/>
      <c r="N449" s="1888"/>
      <c r="O449" s="1889"/>
      <c r="Q449" s="313" t="s">
        <v>1538</v>
      </c>
      <c r="S449" s="1887" t="s">
        <v>1538</v>
      </c>
      <c r="T449" s="1888"/>
      <c r="U449" s="1888"/>
      <c r="V449" s="1888"/>
      <c r="W449" s="1889"/>
      <c r="Y449" s="1887" t="s">
        <v>1538</v>
      </c>
      <c r="Z449" s="1888"/>
      <c r="AA449" s="1888"/>
      <c r="AB449" s="1888"/>
      <c r="AC449" s="1888"/>
      <c r="AD449" s="1888"/>
      <c r="AE449" s="1889"/>
    </row>
    <row r="450" spans="1:31" s="1" customFormat="1" ht="23.65" customHeight="1" thickBot="1" x14ac:dyDescent="0.3">
      <c r="A450" s="8"/>
      <c r="B450" s="29"/>
      <c r="C450" s="29"/>
      <c r="D450" s="29"/>
      <c r="E450" s="29"/>
      <c r="F450" s="29"/>
      <c r="G450" s="29"/>
    </row>
    <row r="451" spans="1:31" s="1" customFormat="1" ht="23.65" customHeight="1" x14ac:dyDescent="0.25">
      <c r="A451" s="1384" t="s">
        <v>1914</v>
      </c>
      <c r="B451" s="29"/>
    </row>
    <row r="452" spans="1:31" s="1" customFormat="1" ht="23.65" customHeight="1" x14ac:dyDescent="0.25">
      <c r="A452" s="1385"/>
      <c r="B452" s="29"/>
    </row>
    <row r="453" spans="1:31" s="1" customFormat="1" ht="23.65" customHeight="1" x14ac:dyDescent="0.25">
      <c r="A453" s="1385"/>
      <c r="B453" s="29"/>
    </row>
    <row r="454" spans="1:31" s="1" customFormat="1" ht="23.65" customHeight="1" x14ac:dyDescent="0.25">
      <c r="A454" s="1385"/>
      <c r="B454" s="29"/>
    </row>
    <row r="455" spans="1:31" s="1" customFormat="1" ht="23.65" customHeight="1" x14ac:dyDescent="0.25">
      <c r="A455" s="1385"/>
      <c r="B455" s="29"/>
    </row>
    <row r="456" spans="1:31" s="1" customFormat="1" ht="23.65" customHeight="1" x14ac:dyDescent="0.25">
      <c r="A456" s="1385"/>
      <c r="B456" s="29"/>
    </row>
    <row r="457" spans="1:31" s="1" customFormat="1" ht="23.65" customHeight="1" x14ac:dyDescent="0.25">
      <c r="A457" s="1385"/>
      <c r="B457" s="29"/>
    </row>
    <row r="458" spans="1:31" s="1" customFormat="1" ht="21.75" customHeight="1" x14ac:dyDescent="0.25">
      <c r="A458" s="1385"/>
      <c r="B458" s="29"/>
    </row>
    <row r="459" spans="1:31" s="1" customFormat="1" ht="23.65" customHeight="1" x14ac:dyDescent="0.25">
      <c r="A459" s="1385"/>
      <c r="B459" s="29"/>
    </row>
    <row r="460" spans="1:31" s="1" customFormat="1" ht="23.65" customHeight="1" x14ac:dyDescent="0.25">
      <c r="A460" s="1385"/>
      <c r="B460" s="29"/>
    </row>
    <row r="461" spans="1:31" s="1" customFormat="1" ht="23.65" customHeight="1" x14ac:dyDescent="0.25">
      <c r="A461" s="1385"/>
      <c r="B461" s="29"/>
    </row>
    <row r="462" spans="1:31" s="1" customFormat="1" ht="23.65" customHeight="1" thickBot="1" x14ac:dyDescent="0.3">
      <c r="A462" s="313" t="s">
        <v>1538</v>
      </c>
      <c r="B462" s="29"/>
      <c r="Y462" s="1912"/>
      <c r="Z462" s="1912"/>
      <c r="AA462" s="1912"/>
      <c r="AB462" s="1912"/>
      <c r="AC462" s="1912"/>
    </row>
    <row r="463" spans="1:31" ht="16.350000000000001" customHeight="1" x14ac:dyDescent="0.25">
      <c r="A463" s="189"/>
      <c r="B463" s="29"/>
      <c r="C463" s="29"/>
      <c r="D463" s="29"/>
      <c r="E463" s="29"/>
      <c r="F463" s="29"/>
      <c r="G463" s="29"/>
      <c r="I463" s="8"/>
      <c r="J463" s="29"/>
      <c r="K463" s="29"/>
      <c r="L463" s="29"/>
      <c r="M463" s="29"/>
      <c r="N463" s="29"/>
      <c r="O463" s="29"/>
      <c r="R463" s="29"/>
      <c r="S463" s="29"/>
      <c r="T463" s="29"/>
      <c r="U463" s="29"/>
      <c r="V463" s="29"/>
      <c r="W463" s="29"/>
    </row>
    <row r="464" spans="1:31" ht="30.75" customHeight="1" x14ac:dyDescent="0.25">
      <c r="A464" s="918" t="s">
        <v>596</v>
      </c>
      <c r="B464" s="918"/>
      <c r="C464" s="918"/>
      <c r="D464" s="918"/>
      <c r="E464" s="918"/>
      <c r="F464" s="918"/>
      <c r="G464" s="918"/>
      <c r="H464" s="918"/>
      <c r="I464" s="918"/>
      <c r="J464" s="918"/>
      <c r="K464" s="918"/>
      <c r="L464" s="918"/>
      <c r="M464" s="918"/>
      <c r="N464" s="918"/>
      <c r="O464" s="918"/>
      <c r="P464" s="918"/>
      <c r="Q464" s="918"/>
      <c r="R464" s="918"/>
      <c r="S464" s="918"/>
      <c r="T464" s="918"/>
      <c r="U464" s="918"/>
      <c r="V464" s="918"/>
      <c r="W464" s="918"/>
      <c r="X464" s="918"/>
      <c r="Y464" s="918"/>
      <c r="Z464" s="918"/>
      <c r="AA464" s="918"/>
      <c r="AB464" s="918"/>
      <c r="AC464" s="918"/>
      <c r="AD464" s="918"/>
      <c r="AE464" s="918"/>
    </row>
    <row r="465" spans="1:31" ht="21" thickBot="1" x14ac:dyDescent="0.3">
      <c r="A465" s="70"/>
      <c r="B465" s="70"/>
      <c r="C465" s="70"/>
      <c r="D465" s="70"/>
      <c r="E465" s="70"/>
      <c r="F465" s="70"/>
      <c r="G465" s="70"/>
    </row>
    <row r="466" spans="1:31" ht="22.5" customHeight="1" thickTop="1" x14ac:dyDescent="0.25">
      <c r="A466" s="1029" t="s">
        <v>624</v>
      </c>
      <c r="B466" s="686" t="s">
        <v>0</v>
      </c>
      <c r="C466" s="687"/>
      <c r="D466" s="721" t="s">
        <v>354</v>
      </c>
      <c r="E466" s="1112"/>
      <c r="F466" s="687" t="s">
        <v>354</v>
      </c>
      <c r="G466" s="876"/>
      <c r="I466" s="1029" t="s">
        <v>625</v>
      </c>
      <c r="J466" s="721" t="s">
        <v>0</v>
      </c>
      <c r="K466" s="722"/>
      <c r="L466" s="686" t="s">
        <v>108</v>
      </c>
      <c r="M466" s="687"/>
      <c r="N466" s="901" t="s">
        <v>108</v>
      </c>
      <c r="O466" s="877"/>
      <c r="Q466" s="1029" t="s">
        <v>1220</v>
      </c>
      <c r="R466" s="721" t="s">
        <v>0</v>
      </c>
      <c r="S466" s="722"/>
      <c r="T466" s="721" t="s">
        <v>108</v>
      </c>
      <c r="U466" s="1112"/>
      <c r="V466" s="687" t="s">
        <v>108</v>
      </c>
      <c r="W466" s="876"/>
      <c r="Y466" s="1890" t="s">
        <v>1133</v>
      </c>
      <c r="Z466" s="1502" t="s">
        <v>0</v>
      </c>
      <c r="AA466" s="1580"/>
      <c r="AB466" s="1502" t="s">
        <v>108</v>
      </c>
      <c r="AC466" s="1503"/>
      <c r="AD466" s="721" t="s">
        <v>1</v>
      </c>
      <c r="AE466" s="876"/>
    </row>
    <row r="467" spans="1:31" ht="20.25" customHeight="1" x14ac:dyDescent="0.25">
      <c r="A467" s="1030"/>
      <c r="B467" s="810" t="s">
        <v>191</v>
      </c>
      <c r="C467" s="811"/>
      <c r="D467" s="727">
        <v>27500</v>
      </c>
      <c r="E467" s="630"/>
      <c r="F467" s="748">
        <f>D467*(1-'SZORZÓ+FELTÉTELEK'!$A$1)</f>
        <v>27500</v>
      </c>
      <c r="G467" s="878">
        <v>20184.000000000004</v>
      </c>
      <c r="I467" s="1030"/>
      <c r="J467" s="529" t="s">
        <v>191</v>
      </c>
      <c r="K467" s="530"/>
      <c r="L467" s="770">
        <v>21900</v>
      </c>
      <c r="M467" s="771"/>
      <c r="N467" s="744">
        <f>L467*(1-'SZORZÓ+FELTÉTELEK'!$A$1)</f>
        <v>21900</v>
      </c>
      <c r="O467" s="798">
        <v>20184.000000000004</v>
      </c>
      <c r="Q467" s="1030"/>
      <c r="R467" s="529" t="s">
        <v>191</v>
      </c>
      <c r="S467" s="530"/>
      <c r="T467" s="727">
        <v>19900</v>
      </c>
      <c r="U467" s="630"/>
      <c r="V467" s="744">
        <f>T467*(1-'SZORZÓ+FELTÉTELEK'!$A$1)</f>
        <v>19900</v>
      </c>
      <c r="W467" s="798">
        <v>20184.000000000004</v>
      </c>
      <c r="Y467" s="1891"/>
      <c r="Z467" s="626" t="s">
        <v>1437</v>
      </c>
      <c r="AA467" s="627"/>
      <c r="AB467" s="770">
        <v>98000</v>
      </c>
      <c r="AC467" s="771"/>
      <c r="AD467" s="744">
        <f>AB467*(1-'SZORZÓ+FELTÉTELEK'!$A$1)</f>
        <v>98000</v>
      </c>
      <c r="AE467" s="798">
        <v>20184.000000000004</v>
      </c>
    </row>
    <row r="468" spans="1:31" ht="20.25" customHeight="1" x14ac:dyDescent="0.25">
      <c r="A468" s="1030"/>
      <c r="B468" s="708" t="s">
        <v>1393</v>
      </c>
      <c r="C468" s="709"/>
      <c r="D468" s="709"/>
      <c r="E468" s="709"/>
      <c r="F468" s="709"/>
      <c r="G468" s="710"/>
      <c r="I468" s="1030"/>
      <c r="J468" s="708" t="s">
        <v>356</v>
      </c>
      <c r="K468" s="709"/>
      <c r="L468" s="709"/>
      <c r="M468" s="709"/>
      <c r="N468" s="709"/>
      <c r="O468" s="710"/>
      <c r="Q468" s="1030"/>
      <c r="R468" s="708" t="s">
        <v>1221</v>
      </c>
      <c r="S468" s="709"/>
      <c r="T468" s="709"/>
      <c r="U468" s="709"/>
      <c r="V468" s="709"/>
      <c r="W468" s="710"/>
      <c r="Y468" s="1891"/>
      <c r="Z468" s="626" t="s">
        <v>1438</v>
      </c>
      <c r="AA468" s="627"/>
      <c r="AB468" s="770">
        <v>101000</v>
      </c>
      <c r="AC468" s="771"/>
      <c r="AD468" s="744">
        <f>AB468*(1-'SZORZÓ+FELTÉTELEK'!$A$1)</f>
        <v>101000</v>
      </c>
      <c r="AE468" s="798">
        <v>20185</v>
      </c>
    </row>
    <row r="469" spans="1:31" ht="20.25" customHeight="1" x14ac:dyDescent="0.25">
      <c r="A469" s="1030"/>
      <c r="B469" s="711"/>
      <c r="C469" s="712"/>
      <c r="D469" s="712"/>
      <c r="E469" s="712"/>
      <c r="F469" s="712"/>
      <c r="G469" s="713"/>
      <c r="I469" s="1030"/>
      <c r="J469" s="711"/>
      <c r="K469" s="712"/>
      <c r="L469" s="712"/>
      <c r="M469" s="712"/>
      <c r="N469" s="712"/>
      <c r="O469" s="713"/>
      <c r="Q469" s="1030"/>
      <c r="R469" s="711"/>
      <c r="S469" s="712"/>
      <c r="T469" s="712"/>
      <c r="U469" s="712"/>
      <c r="V469" s="712"/>
      <c r="W469" s="713"/>
      <c r="Y469" s="1891"/>
      <c r="Z469" s="626" t="s">
        <v>1436</v>
      </c>
      <c r="AA469" s="627"/>
      <c r="AB469" s="770">
        <v>3300</v>
      </c>
      <c r="AC469" s="771"/>
      <c r="AD469" s="744">
        <f>AB469*(1-'SZORZÓ+FELTÉTELEK'!$A$1)</f>
        <v>3300</v>
      </c>
      <c r="AE469" s="798">
        <v>20186</v>
      </c>
    </row>
    <row r="470" spans="1:31" ht="20.25" customHeight="1" x14ac:dyDescent="0.25">
      <c r="A470" s="1030"/>
      <c r="B470" s="714"/>
      <c r="C470" s="715"/>
      <c r="D470" s="715"/>
      <c r="E470" s="715"/>
      <c r="F470" s="715"/>
      <c r="G470" s="716"/>
      <c r="I470" s="1030"/>
      <c r="J470" s="714"/>
      <c r="K470" s="715"/>
      <c r="L470" s="715"/>
      <c r="M470" s="715"/>
      <c r="N470" s="715"/>
      <c r="O470" s="716"/>
      <c r="Q470" s="1030"/>
      <c r="R470" s="714"/>
      <c r="S470" s="715"/>
      <c r="T470" s="715"/>
      <c r="U470" s="715"/>
      <c r="V470" s="715"/>
      <c r="W470" s="716"/>
      <c r="Y470" s="1891"/>
      <c r="Z470" s="714" t="s">
        <v>1390</v>
      </c>
      <c r="AA470" s="715"/>
      <c r="AB470" s="715"/>
      <c r="AC470" s="715"/>
      <c r="AD470" s="715"/>
      <c r="AE470" s="716"/>
    </row>
    <row r="471" spans="1:31" ht="12.75" customHeight="1" x14ac:dyDescent="0.25">
      <c r="A471" s="1030"/>
      <c r="B471" s="88" t="s">
        <v>2</v>
      </c>
      <c r="C471" s="91">
        <v>92</v>
      </c>
      <c r="D471" s="1231"/>
      <c r="E471" s="1232"/>
      <c r="F471" s="88" t="s">
        <v>3</v>
      </c>
      <c r="G471" s="119" t="s">
        <v>100</v>
      </c>
      <c r="I471" s="1030"/>
      <c r="J471" s="88" t="s">
        <v>2</v>
      </c>
      <c r="K471" s="91">
        <v>90</v>
      </c>
      <c r="L471" s="1231"/>
      <c r="M471" s="1232"/>
      <c r="N471" s="88" t="s">
        <v>3</v>
      </c>
      <c r="O471" s="119" t="s">
        <v>100</v>
      </c>
      <c r="Q471" s="1030"/>
      <c r="R471" s="88" t="s">
        <v>2</v>
      </c>
      <c r="S471" s="89" t="s">
        <v>277</v>
      </c>
      <c r="T471" s="654"/>
      <c r="U471" s="655"/>
      <c r="V471" s="87" t="s">
        <v>3</v>
      </c>
      <c r="W471" s="119" t="s">
        <v>100</v>
      </c>
      <c r="Y471" s="1891"/>
      <c r="Z471" s="26" t="s">
        <v>2</v>
      </c>
      <c r="AA471" s="98" t="s">
        <v>272</v>
      </c>
      <c r="AB471" s="1581"/>
      <c r="AC471" s="1582"/>
      <c r="AD471" s="138" t="s">
        <v>3</v>
      </c>
      <c r="AE471" s="388" t="s">
        <v>100</v>
      </c>
    </row>
    <row r="472" spans="1:31" ht="12.75" customHeight="1" x14ac:dyDescent="0.25">
      <c r="A472" s="1030"/>
      <c r="B472" s="88" t="s">
        <v>5</v>
      </c>
      <c r="C472" s="91">
        <v>47</v>
      </c>
      <c r="D472" s="1233"/>
      <c r="E472" s="1234"/>
      <c r="F472" s="88" t="s">
        <v>6</v>
      </c>
      <c r="G472" s="118" t="s">
        <v>14</v>
      </c>
      <c r="I472" s="1030"/>
      <c r="J472" s="88" t="s">
        <v>5</v>
      </c>
      <c r="K472" s="91">
        <v>47</v>
      </c>
      <c r="L472" s="1233"/>
      <c r="M472" s="1234"/>
      <c r="N472" s="88" t="s">
        <v>6</v>
      </c>
      <c r="O472" s="118" t="s">
        <v>14</v>
      </c>
      <c r="Q472" s="1030"/>
      <c r="R472" s="88" t="s">
        <v>5</v>
      </c>
      <c r="S472" s="89" t="s">
        <v>55</v>
      </c>
      <c r="T472" s="656"/>
      <c r="U472" s="657"/>
      <c r="V472" s="87" t="s">
        <v>6</v>
      </c>
      <c r="W472" s="118" t="s">
        <v>14</v>
      </c>
      <c r="Y472" s="1891"/>
      <c r="Z472" s="26" t="s">
        <v>5</v>
      </c>
      <c r="AA472" s="98" t="s">
        <v>91</v>
      </c>
      <c r="AB472" s="1583"/>
      <c r="AC472" s="1584"/>
      <c r="AD472" s="138" t="s">
        <v>6</v>
      </c>
      <c r="AE472" s="389" t="s">
        <v>14</v>
      </c>
    </row>
    <row r="473" spans="1:31" ht="12.75" customHeight="1" x14ac:dyDescent="0.25">
      <c r="A473" s="1030"/>
      <c r="B473" s="88" t="s">
        <v>7</v>
      </c>
      <c r="C473" s="91">
        <v>44</v>
      </c>
      <c r="D473" s="1233"/>
      <c r="E473" s="1234"/>
      <c r="F473" s="90" t="s">
        <v>8</v>
      </c>
      <c r="G473" s="117" t="s">
        <v>14</v>
      </c>
      <c r="I473" s="1030"/>
      <c r="J473" s="88" t="s">
        <v>7</v>
      </c>
      <c r="K473" s="91">
        <v>44</v>
      </c>
      <c r="L473" s="1233"/>
      <c r="M473" s="1234"/>
      <c r="N473" s="90" t="s">
        <v>8</v>
      </c>
      <c r="O473" s="117" t="s">
        <v>14</v>
      </c>
      <c r="Q473" s="1030"/>
      <c r="R473" s="88" t="s">
        <v>7</v>
      </c>
      <c r="S473" s="89" t="s">
        <v>169</v>
      </c>
      <c r="T473" s="656"/>
      <c r="U473" s="657"/>
      <c r="V473" s="7" t="s">
        <v>8</v>
      </c>
      <c r="W473" s="117" t="s">
        <v>14</v>
      </c>
      <c r="Y473" s="1891"/>
      <c r="Z473" s="26" t="s">
        <v>7</v>
      </c>
      <c r="AA473" s="98" t="s">
        <v>149</v>
      </c>
      <c r="AB473" s="1583"/>
      <c r="AC473" s="1584"/>
      <c r="AD473" s="18" t="s">
        <v>8</v>
      </c>
      <c r="AE473" s="118" t="s">
        <v>1134</v>
      </c>
    </row>
    <row r="474" spans="1:31" ht="12.75" customHeight="1" x14ac:dyDescent="0.25">
      <c r="A474" s="1030"/>
      <c r="B474" s="88" t="s">
        <v>9</v>
      </c>
      <c r="C474" s="91">
        <v>40</v>
      </c>
      <c r="D474" s="1233"/>
      <c r="E474" s="1234"/>
      <c r="F474" s="7" t="s">
        <v>10</v>
      </c>
      <c r="G474" s="117" t="s">
        <v>135</v>
      </c>
      <c r="I474" s="1030"/>
      <c r="J474" s="88" t="s">
        <v>9</v>
      </c>
      <c r="K474" s="91">
        <v>40</v>
      </c>
      <c r="L474" s="1233"/>
      <c r="M474" s="1234"/>
      <c r="N474" s="18" t="s">
        <v>10</v>
      </c>
      <c r="O474" s="128" t="s">
        <v>135</v>
      </c>
      <c r="Q474" s="1030"/>
      <c r="R474" s="88" t="s">
        <v>9</v>
      </c>
      <c r="S474" s="89">
        <v>40</v>
      </c>
      <c r="T474" s="656"/>
      <c r="U474" s="657"/>
      <c r="V474" s="7" t="s">
        <v>10</v>
      </c>
      <c r="W474" s="117" t="s">
        <v>135</v>
      </c>
      <c r="Y474" s="1891"/>
      <c r="Z474" s="26" t="s">
        <v>9</v>
      </c>
      <c r="AA474" s="98" t="s">
        <v>12</v>
      </c>
      <c r="AB474" s="1583"/>
      <c r="AC474" s="1584"/>
      <c r="AD474" s="109" t="s">
        <v>10</v>
      </c>
      <c r="AE474" s="352" t="s">
        <v>20</v>
      </c>
    </row>
    <row r="475" spans="1:31" ht="12.75" customHeight="1" x14ac:dyDescent="0.25">
      <c r="A475" s="1030"/>
      <c r="B475" s="88" t="s">
        <v>11</v>
      </c>
      <c r="C475" s="91">
        <v>50</v>
      </c>
      <c r="D475" s="1235"/>
      <c r="E475" s="1236"/>
      <c r="F475" s="36" t="s">
        <v>355</v>
      </c>
      <c r="G475" s="401">
        <v>48</v>
      </c>
      <c r="I475" s="1030"/>
      <c r="J475" s="88" t="s">
        <v>11</v>
      </c>
      <c r="K475" s="91">
        <v>41</v>
      </c>
      <c r="L475" s="1235"/>
      <c r="M475" s="1236"/>
      <c r="N475" s="36" t="s">
        <v>353</v>
      </c>
      <c r="O475" s="401">
        <v>48</v>
      </c>
      <c r="Q475" s="1030"/>
      <c r="R475" s="88" t="s">
        <v>11</v>
      </c>
      <c r="S475" s="89" t="s">
        <v>261</v>
      </c>
      <c r="T475" s="658"/>
      <c r="U475" s="659"/>
      <c r="V475" s="69" t="s">
        <v>353</v>
      </c>
      <c r="W475" s="251" t="s">
        <v>27</v>
      </c>
      <c r="Y475" s="1891"/>
      <c r="Z475" s="26" t="s">
        <v>11</v>
      </c>
      <c r="AA475" s="98" t="s">
        <v>12</v>
      </c>
      <c r="AB475" s="1585"/>
      <c r="AC475" s="1586"/>
      <c r="AD475" s="36" t="s">
        <v>759</v>
      </c>
      <c r="AE475" s="251" t="s">
        <v>73</v>
      </c>
    </row>
    <row r="476" spans="1:31" ht="133.5" customHeight="1" x14ac:dyDescent="0.25">
      <c r="A476" s="1030"/>
      <c r="B476" s="730" t="s">
        <v>1033</v>
      </c>
      <c r="C476" s="681"/>
      <c r="D476" s="681"/>
      <c r="E476" s="681"/>
      <c r="F476" s="681"/>
      <c r="G476" s="894"/>
      <c r="I476" s="1030"/>
      <c r="J476" s="730" t="s">
        <v>1034</v>
      </c>
      <c r="K476" s="681"/>
      <c r="L476" s="681"/>
      <c r="M476" s="681"/>
      <c r="N476" s="681"/>
      <c r="O476" s="894"/>
      <c r="Q476" s="1030"/>
      <c r="R476" s="1370" t="s">
        <v>1222</v>
      </c>
      <c r="S476" s="895"/>
      <c r="T476" s="895"/>
      <c r="U476" s="895"/>
      <c r="V476" s="895"/>
      <c r="W476" s="896"/>
      <c r="Y476" s="1891"/>
      <c r="Z476" s="730" t="s">
        <v>1439</v>
      </c>
      <c r="AA476" s="681"/>
      <c r="AB476" s="681"/>
      <c r="AC476" s="681"/>
      <c r="AD476" s="681"/>
      <c r="AE476" s="894"/>
    </row>
    <row r="477" spans="1:31" ht="23.65" customHeight="1" thickBot="1" x14ac:dyDescent="0.3">
      <c r="A477" s="1031"/>
      <c r="B477" s="985"/>
      <c r="C477" s="897"/>
      <c r="D477" s="897"/>
      <c r="E477" s="897"/>
      <c r="F477" s="897"/>
      <c r="G477" s="898"/>
      <c r="I477" s="1031"/>
      <c r="J477" s="985"/>
      <c r="K477" s="897"/>
      <c r="L477" s="897"/>
      <c r="M477" s="897"/>
      <c r="N477" s="897"/>
      <c r="O477" s="898"/>
      <c r="Q477" s="1031"/>
      <c r="R477" s="985"/>
      <c r="S477" s="897"/>
      <c r="T477" s="897"/>
      <c r="U477" s="897"/>
      <c r="V477" s="897"/>
      <c r="W477" s="898"/>
      <c r="Y477" s="1892"/>
      <c r="Z477" s="985"/>
      <c r="AA477" s="897"/>
      <c r="AB477" s="897"/>
      <c r="AC477" s="897"/>
      <c r="AD477" s="897"/>
      <c r="AE477" s="898"/>
    </row>
    <row r="478" spans="1:31" ht="21.75" thickTop="1" thickBot="1" x14ac:dyDescent="0.3">
      <c r="A478" s="70"/>
      <c r="B478" s="70"/>
      <c r="C478" s="70"/>
      <c r="D478" s="70"/>
      <c r="E478" s="70"/>
      <c r="F478" s="70"/>
      <c r="G478" s="70"/>
    </row>
    <row r="479" spans="1:31" ht="22.5" customHeight="1" thickTop="1" x14ac:dyDescent="0.25">
      <c r="A479" s="858" t="s">
        <v>358</v>
      </c>
      <c r="B479" s="644" t="s">
        <v>0</v>
      </c>
      <c r="C479" s="645"/>
      <c r="D479" s="644" t="s">
        <v>108</v>
      </c>
      <c r="E479" s="828"/>
      <c r="F479" s="816" t="s">
        <v>108</v>
      </c>
      <c r="G479" s="826"/>
      <c r="I479" s="1918" t="s">
        <v>361</v>
      </c>
      <c r="J479" s="1910" t="s">
        <v>0</v>
      </c>
      <c r="K479" s="1911"/>
      <c r="L479" s="1910" t="s">
        <v>108</v>
      </c>
      <c r="M479" s="1931"/>
      <c r="N479" s="1812" t="s">
        <v>108</v>
      </c>
      <c r="O479" s="1936"/>
      <c r="Q479" s="1918" t="s">
        <v>1714</v>
      </c>
      <c r="R479" s="1910" t="s">
        <v>138</v>
      </c>
      <c r="S479" s="1910"/>
      <c r="T479" s="1910" t="s">
        <v>108</v>
      </c>
      <c r="U479" s="1910"/>
      <c r="V479" s="1910" t="s">
        <v>108</v>
      </c>
      <c r="W479" s="1921"/>
      <c r="Y479" s="1029" t="s">
        <v>922</v>
      </c>
      <c r="Z479" s="721" t="s">
        <v>138</v>
      </c>
      <c r="AA479" s="722"/>
      <c r="AB479" s="686" t="s">
        <v>108</v>
      </c>
      <c r="AC479" s="687"/>
      <c r="AD479" s="901" t="s">
        <v>108</v>
      </c>
      <c r="AE479" s="877"/>
    </row>
    <row r="480" spans="1:31" ht="20.25" customHeight="1" x14ac:dyDescent="0.25">
      <c r="A480" s="859"/>
      <c r="B480" s="529" t="s">
        <v>191</v>
      </c>
      <c r="C480" s="530"/>
      <c r="D480" s="646">
        <v>26300</v>
      </c>
      <c r="E480" s="646"/>
      <c r="F480" s="630">
        <f>D480*(1-'SZORZÓ+FELTÉTELEK'!$A$1)</f>
        <v>26300</v>
      </c>
      <c r="G480" s="647">
        <v>20184.000000000004</v>
      </c>
      <c r="I480" s="1919"/>
      <c r="J480" s="529" t="s">
        <v>362</v>
      </c>
      <c r="K480" s="530"/>
      <c r="L480" s="727">
        <v>29400</v>
      </c>
      <c r="M480" s="630"/>
      <c r="N480" s="630">
        <f>L480*(1-'SZORZÓ+FELTÉTELEK'!$A$1)</f>
        <v>29400</v>
      </c>
      <c r="O480" s="1937">
        <v>20184.000000000004</v>
      </c>
      <c r="Q480" s="1919"/>
      <c r="R480" s="719" t="s">
        <v>1715</v>
      </c>
      <c r="S480" s="719"/>
      <c r="T480" s="646">
        <v>99000</v>
      </c>
      <c r="U480" s="646"/>
      <c r="V480" s="630">
        <f>T480*(1-'SZORZÓ+FELTÉTELEK'!$A$1)</f>
        <v>99000</v>
      </c>
      <c r="W480" s="631"/>
      <c r="Y480" s="1030"/>
      <c r="Z480" s="529" t="s">
        <v>921</v>
      </c>
      <c r="AA480" s="530"/>
      <c r="AB480" s="727">
        <v>34000</v>
      </c>
      <c r="AC480" s="630"/>
      <c r="AD480" s="630">
        <f>AB480*(1-'SZORZÓ+FELTÉTELEK'!$A$1)</f>
        <v>34000</v>
      </c>
      <c r="AE480" s="631"/>
    </row>
    <row r="481" spans="1:31" ht="20.25" customHeight="1" x14ac:dyDescent="0.25">
      <c r="A481" s="859"/>
      <c r="B481" s="708" t="s">
        <v>359</v>
      </c>
      <c r="C481" s="709"/>
      <c r="D481" s="709"/>
      <c r="E481" s="709"/>
      <c r="F481" s="709"/>
      <c r="G481" s="893"/>
      <c r="I481" s="1919"/>
      <c r="J481" s="708" t="s">
        <v>703</v>
      </c>
      <c r="K481" s="709"/>
      <c r="L481" s="709"/>
      <c r="M481" s="709"/>
      <c r="N481" s="709"/>
      <c r="O481" s="1941"/>
      <c r="Q481" s="1919"/>
      <c r="R481" s="1893" t="s">
        <v>1716</v>
      </c>
      <c r="S481" s="1893"/>
      <c r="T481" s="1893"/>
      <c r="U481" s="1893"/>
      <c r="V481" s="1893"/>
      <c r="W481" s="1894"/>
      <c r="Y481" s="1030"/>
      <c r="Z481" s="1901" t="s">
        <v>920</v>
      </c>
      <c r="AA481" s="1902"/>
      <c r="AB481" s="1902"/>
      <c r="AC481" s="1902"/>
      <c r="AD481" s="1902"/>
      <c r="AE481" s="1903"/>
    </row>
    <row r="482" spans="1:31" ht="20.25" customHeight="1" x14ac:dyDescent="0.25">
      <c r="A482" s="859"/>
      <c r="B482" s="711"/>
      <c r="C482" s="712"/>
      <c r="D482" s="712"/>
      <c r="E482" s="712"/>
      <c r="F482" s="712"/>
      <c r="G482" s="904"/>
      <c r="I482" s="1919"/>
      <c r="J482" s="711"/>
      <c r="K482" s="712"/>
      <c r="L482" s="712"/>
      <c r="M482" s="712"/>
      <c r="N482" s="712"/>
      <c r="O482" s="1942"/>
      <c r="Q482" s="1919"/>
      <c r="R482" s="1893"/>
      <c r="S482" s="1893"/>
      <c r="T482" s="1893"/>
      <c r="U482" s="1893"/>
      <c r="V482" s="1893"/>
      <c r="W482" s="1894"/>
      <c r="Y482" s="1030"/>
      <c r="Z482" s="1904"/>
      <c r="AA482" s="1905"/>
      <c r="AB482" s="1905"/>
      <c r="AC482" s="1905"/>
      <c r="AD482" s="1905"/>
      <c r="AE482" s="1906"/>
    </row>
    <row r="483" spans="1:31" ht="20.25" customHeight="1" x14ac:dyDescent="0.25">
      <c r="A483" s="859"/>
      <c r="B483" s="714"/>
      <c r="C483" s="715"/>
      <c r="D483" s="715"/>
      <c r="E483" s="715"/>
      <c r="F483" s="715"/>
      <c r="G483" s="905"/>
      <c r="I483" s="1919"/>
      <c r="J483" s="714"/>
      <c r="K483" s="715"/>
      <c r="L483" s="715"/>
      <c r="M483" s="715"/>
      <c r="N483" s="715"/>
      <c r="O483" s="1943"/>
      <c r="Q483" s="1919"/>
      <c r="R483" s="1893"/>
      <c r="S483" s="1893"/>
      <c r="T483" s="1893"/>
      <c r="U483" s="1893"/>
      <c r="V483" s="1893"/>
      <c r="W483" s="1894"/>
      <c r="Y483" s="1030"/>
      <c r="Z483" s="1904"/>
      <c r="AA483" s="1905"/>
      <c r="AB483" s="1905"/>
      <c r="AC483" s="1905"/>
      <c r="AD483" s="1905"/>
      <c r="AE483" s="1906"/>
    </row>
    <row r="484" spans="1:31" ht="12.75" customHeight="1" x14ac:dyDescent="0.25">
      <c r="A484" s="859"/>
      <c r="B484" s="88" t="s">
        <v>2</v>
      </c>
      <c r="C484" s="89" t="s">
        <v>75</v>
      </c>
      <c r="D484" s="654"/>
      <c r="E484" s="655"/>
      <c r="F484" s="87" t="s">
        <v>3</v>
      </c>
      <c r="G484" s="73" t="s">
        <v>100</v>
      </c>
      <c r="I484" s="1919"/>
      <c r="J484" s="88" t="s">
        <v>2</v>
      </c>
      <c r="K484" s="89" t="s">
        <v>363</v>
      </c>
      <c r="L484" s="654"/>
      <c r="M484" s="655"/>
      <c r="N484" s="87" t="s">
        <v>3</v>
      </c>
      <c r="O484" s="144" t="s">
        <v>100</v>
      </c>
      <c r="Q484" s="1919"/>
      <c r="R484" s="1893"/>
      <c r="S484" s="1893"/>
      <c r="T484" s="1893"/>
      <c r="U484" s="1893"/>
      <c r="V484" s="1893"/>
      <c r="W484" s="1894"/>
      <c r="Y484" s="1030"/>
      <c r="Z484" s="1904"/>
      <c r="AA484" s="1905"/>
      <c r="AB484" s="1905"/>
      <c r="AC484" s="1905"/>
      <c r="AD484" s="1905"/>
      <c r="AE484" s="1906"/>
    </row>
    <row r="485" spans="1:31" ht="12.75" customHeight="1" x14ac:dyDescent="0.25">
      <c r="A485" s="859"/>
      <c r="B485" s="88" t="s">
        <v>5</v>
      </c>
      <c r="C485" s="89" t="s">
        <v>91</v>
      </c>
      <c r="D485" s="656"/>
      <c r="E485" s="657"/>
      <c r="F485" s="87" t="s">
        <v>6</v>
      </c>
      <c r="G485" s="71" t="s">
        <v>14</v>
      </c>
      <c r="I485" s="1919"/>
      <c r="J485" s="88" t="s">
        <v>5</v>
      </c>
      <c r="K485" s="89" t="s">
        <v>91</v>
      </c>
      <c r="L485" s="656"/>
      <c r="M485" s="657"/>
      <c r="N485" s="87" t="s">
        <v>6</v>
      </c>
      <c r="O485" s="236" t="s">
        <v>14</v>
      </c>
      <c r="Q485" s="1919"/>
      <c r="R485" s="1893"/>
      <c r="S485" s="1893"/>
      <c r="T485" s="1893"/>
      <c r="U485" s="1893"/>
      <c r="V485" s="1893"/>
      <c r="W485" s="1894"/>
      <c r="Y485" s="1030"/>
      <c r="Z485" s="1904"/>
      <c r="AA485" s="1905"/>
      <c r="AB485" s="1905"/>
      <c r="AC485" s="1905"/>
      <c r="AD485" s="1905"/>
      <c r="AE485" s="1906"/>
    </row>
    <row r="486" spans="1:31" ht="12.75" customHeight="1" x14ac:dyDescent="0.25">
      <c r="A486" s="859"/>
      <c r="B486" s="88" t="s">
        <v>7</v>
      </c>
      <c r="C486" s="89" t="s">
        <v>169</v>
      </c>
      <c r="D486" s="656"/>
      <c r="E486" s="657"/>
      <c r="F486" s="7" t="s">
        <v>8</v>
      </c>
      <c r="G486" s="72" t="s">
        <v>14</v>
      </c>
      <c r="I486" s="1919"/>
      <c r="J486" s="88" t="s">
        <v>7</v>
      </c>
      <c r="K486" s="89" t="s">
        <v>91</v>
      </c>
      <c r="L486" s="656"/>
      <c r="M486" s="657"/>
      <c r="N486" s="7" t="s">
        <v>8</v>
      </c>
      <c r="O486" s="143" t="s">
        <v>14</v>
      </c>
      <c r="Q486" s="1919"/>
      <c r="R486" s="1893"/>
      <c r="S486" s="1893"/>
      <c r="T486" s="1893"/>
      <c r="U486" s="1893"/>
      <c r="V486" s="1893"/>
      <c r="W486" s="1894"/>
      <c r="Y486" s="1030"/>
      <c r="Z486" s="1904"/>
      <c r="AA486" s="1905"/>
      <c r="AB486" s="1905"/>
      <c r="AC486" s="1905"/>
      <c r="AD486" s="1905"/>
      <c r="AE486" s="1906"/>
    </row>
    <row r="487" spans="1:31" ht="12.75" customHeight="1" x14ac:dyDescent="0.25">
      <c r="A487" s="859"/>
      <c r="B487" s="88" t="s">
        <v>9</v>
      </c>
      <c r="C487" s="89" t="s">
        <v>169</v>
      </c>
      <c r="D487" s="656"/>
      <c r="E487" s="657"/>
      <c r="F487" s="90" t="s">
        <v>10</v>
      </c>
      <c r="G487" s="72" t="s">
        <v>203</v>
      </c>
      <c r="I487" s="1919"/>
      <c r="J487" s="88" t="s">
        <v>9</v>
      </c>
      <c r="K487" s="89" t="s">
        <v>91</v>
      </c>
      <c r="L487" s="656"/>
      <c r="M487" s="657"/>
      <c r="N487" s="90" t="s">
        <v>10</v>
      </c>
      <c r="O487" s="143" t="s">
        <v>203</v>
      </c>
      <c r="Q487" s="1919"/>
      <c r="R487" s="1893"/>
      <c r="S487" s="1893"/>
      <c r="T487" s="1893"/>
      <c r="U487" s="1893"/>
      <c r="V487" s="1893"/>
      <c r="W487" s="1894"/>
      <c r="Y487" s="1030"/>
      <c r="Z487" s="1904"/>
      <c r="AA487" s="1905"/>
      <c r="AB487" s="1905"/>
      <c r="AC487" s="1905"/>
      <c r="AD487" s="1905"/>
      <c r="AE487" s="1906"/>
    </row>
    <row r="488" spans="1:31" ht="12.75" customHeight="1" x14ac:dyDescent="0.25">
      <c r="A488" s="859"/>
      <c r="B488" s="88" t="s">
        <v>11</v>
      </c>
      <c r="C488" s="89" t="s">
        <v>261</v>
      </c>
      <c r="D488" s="658"/>
      <c r="E488" s="659"/>
      <c r="F488" s="845"/>
      <c r="G488" s="846"/>
      <c r="I488" s="1919"/>
      <c r="J488" s="88" t="s">
        <v>11</v>
      </c>
      <c r="K488" s="89" t="s">
        <v>73</v>
      </c>
      <c r="L488" s="658"/>
      <c r="M488" s="659"/>
      <c r="N488" s="845"/>
      <c r="O488" s="1714"/>
      <c r="Q488" s="1919"/>
      <c r="R488" s="1893"/>
      <c r="S488" s="1893"/>
      <c r="T488" s="1893"/>
      <c r="U488" s="1893"/>
      <c r="V488" s="1893"/>
      <c r="W488" s="1894"/>
      <c r="Y488" s="1030"/>
      <c r="Z488" s="1904"/>
      <c r="AA488" s="1905"/>
      <c r="AB488" s="1905"/>
      <c r="AC488" s="1905"/>
      <c r="AD488" s="1905"/>
      <c r="AE488" s="1906"/>
    </row>
    <row r="489" spans="1:31" ht="133.5" customHeight="1" x14ac:dyDescent="0.25">
      <c r="A489" s="859"/>
      <c r="B489" s="730" t="s">
        <v>360</v>
      </c>
      <c r="C489" s="681"/>
      <c r="D489" s="681"/>
      <c r="E489" s="681"/>
      <c r="F489" s="681"/>
      <c r="G489" s="682"/>
      <c r="I489" s="1919"/>
      <c r="J489" s="730" t="s">
        <v>364</v>
      </c>
      <c r="K489" s="681"/>
      <c r="L489" s="681"/>
      <c r="M489" s="681"/>
      <c r="N489" s="681"/>
      <c r="O489" s="1897"/>
      <c r="Q489" s="1919"/>
      <c r="R489" s="1893" t="s">
        <v>1717</v>
      </c>
      <c r="S489" s="1893"/>
      <c r="T489" s="1893"/>
      <c r="U489" s="1893"/>
      <c r="V489" s="1893"/>
      <c r="W489" s="1894"/>
      <c r="Y489" s="1030"/>
      <c r="Z489" s="1904"/>
      <c r="AA489" s="1905"/>
      <c r="AB489" s="1905"/>
      <c r="AC489" s="1905"/>
      <c r="AD489" s="1905"/>
      <c r="AE489" s="1906"/>
    </row>
    <row r="490" spans="1:31" ht="23.65" customHeight="1" thickBot="1" x14ac:dyDescent="0.3">
      <c r="A490" s="860"/>
      <c r="B490" s="827"/>
      <c r="C490" s="684"/>
      <c r="D490" s="684"/>
      <c r="E490" s="684"/>
      <c r="F490" s="684"/>
      <c r="G490" s="685"/>
      <c r="I490" s="1920"/>
      <c r="J490" s="1898"/>
      <c r="K490" s="1899"/>
      <c r="L490" s="1899"/>
      <c r="M490" s="1899"/>
      <c r="N490" s="1899"/>
      <c r="O490" s="1900"/>
      <c r="Q490" s="1920"/>
      <c r="R490" s="1895"/>
      <c r="S490" s="1895"/>
      <c r="T490" s="1895"/>
      <c r="U490" s="1895"/>
      <c r="V490" s="1895"/>
      <c r="W490" s="1896"/>
      <c r="Y490" s="1031"/>
      <c r="Z490" s="1907"/>
      <c r="AA490" s="1908"/>
      <c r="AB490" s="1908"/>
      <c r="AC490" s="1908"/>
      <c r="AD490" s="1908"/>
      <c r="AE490" s="1909"/>
    </row>
    <row r="491" spans="1:31" ht="16.5" hidden="1" customHeight="1" x14ac:dyDescent="0.25">
      <c r="I491" s="8"/>
      <c r="J491" s="29"/>
      <c r="K491" s="29"/>
      <c r="L491" s="29"/>
      <c r="M491" s="29"/>
      <c r="N491" s="29"/>
      <c r="O491" s="29"/>
      <c r="Q491" s="8"/>
      <c r="R491" s="29"/>
      <c r="S491" s="29"/>
      <c r="T491" s="29"/>
      <c r="U491" s="29"/>
      <c r="V491" s="29"/>
      <c r="W491" s="29"/>
      <c r="Y491" s="8"/>
      <c r="Z491" s="29"/>
      <c r="AA491" s="29"/>
      <c r="AB491" s="29"/>
      <c r="AC491" s="29"/>
      <c r="AD491" s="29"/>
      <c r="AE491" s="29"/>
    </row>
    <row r="492" spans="1:31" ht="22.5" hidden="1" customHeight="1" thickTop="1" x14ac:dyDescent="0.25">
      <c r="A492" s="1918"/>
      <c r="B492" s="1910"/>
      <c r="C492" s="1910"/>
      <c r="D492" s="1910"/>
      <c r="E492" s="1910"/>
      <c r="F492" s="1910"/>
      <c r="G492" s="1921"/>
    </row>
    <row r="493" spans="1:31" ht="20.25" hidden="1" customHeight="1" x14ac:dyDescent="0.25">
      <c r="A493" s="1919"/>
      <c r="B493" s="719"/>
      <c r="C493" s="719"/>
      <c r="D493" s="646"/>
      <c r="E493" s="646"/>
      <c r="F493" s="1928"/>
      <c r="G493" s="1929"/>
    </row>
    <row r="494" spans="1:31" ht="20.25" hidden="1" customHeight="1" x14ac:dyDescent="0.25">
      <c r="A494" s="1919"/>
      <c r="B494" s="1893"/>
      <c r="C494" s="1893"/>
      <c r="D494" s="1893"/>
      <c r="E494" s="1893"/>
      <c r="F494" s="1893"/>
      <c r="G494" s="1894"/>
    </row>
    <row r="495" spans="1:31" ht="20.25" hidden="1" customHeight="1" x14ac:dyDescent="0.25">
      <c r="A495" s="1919"/>
      <c r="B495" s="1893"/>
      <c r="C495" s="1893"/>
      <c r="D495" s="1893"/>
      <c r="E495" s="1893"/>
      <c r="F495" s="1893"/>
      <c r="G495" s="1894"/>
    </row>
    <row r="496" spans="1:31" ht="20.25" hidden="1" customHeight="1" x14ac:dyDescent="0.25">
      <c r="A496" s="1919"/>
      <c r="B496" s="1893"/>
      <c r="C496" s="1893"/>
      <c r="D496" s="1893"/>
      <c r="E496" s="1893"/>
      <c r="F496" s="1893"/>
      <c r="G496" s="1894"/>
    </row>
    <row r="497" spans="1:31" ht="12.75" hidden="1" customHeight="1" x14ac:dyDescent="0.25">
      <c r="A497" s="1919"/>
      <c r="B497" s="1893"/>
      <c r="C497" s="1893"/>
      <c r="D497" s="1893"/>
      <c r="E497" s="1893"/>
      <c r="F497" s="1893"/>
      <c r="G497" s="1894"/>
    </row>
    <row r="498" spans="1:31" ht="12.75" hidden="1" customHeight="1" x14ac:dyDescent="0.25">
      <c r="A498" s="1919"/>
      <c r="B498" s="1893"/>
      <c r="C498" s="1893"/>
      <c r="D498" s="1893"/>
      <c r="E498" s="1893"/>
      <c r="F498" s="1893"/>
      <c r="G498" s="1894"/>
    </row>
    <row r="499" spans="1:31" ht="12.75" hidden="1" customHeight="1" x14ac:dyDescent="0.25">
      <c r="A499" s="1919"/>
      <c r="B499" s="1893"/>
      <c r="C499" s="1893"/>
      <c r="D499" s="1893"/>
      <c r="E499" s="1893"/>
      <c r="F499" s="1893"/>
      <c r="G499" s="1894"/>
    </row>
    <row r="500" spans="1:31" ht="12.75" hidden="1" customHeight="1" x14ac:dyDescent="0.25">
      <c r="A500" s="1919"/>
      <c r="B500" s="1893"/>
      <c r="C500" s="1893"/>
      <c r="D500" s="1893"/>
      <c r="E500" s="1893"/>
      <c r="F500" s="1893"/>
      <c r="G500" s="1894"/>
    </row>
    <row r="501" spans="1:31" ht="12.75" hidden="1" customHeight="1" x14ac:dyDescent="0.25">
      <c r="A501" s="1919"/>
      <c r="B501" s="1893"/>
      <c r="C501" s="1893"/>
      <c r="D501" s="1893"/>
      <c r="E501" s="1893"/>
      <c r="F501" s="1893"/>
      <c r="G501" s="1894"/>
    </row>
    <row r="502" spans="1:31" ht="133.5" hidden="1" customHeight="1" x14ac:dyDescent="0.25">
      <c r="A502" s="1919"/>
      <c r="B502" s="1893"/>
      <c r="C502" s="1893"/>
      <c r="D502" s="1893"/>
      <c r="E502" s="1893"/>
      <c r="F502" s="1893"/>
      <c r="G502" s="1894"/>
    </row>
    <row r="503" spans="1:31" ht="23.65" hidden="1" customHeight="1" thickBot="1" x14ac:dyDescent="0.3">
      <c r="A503" s="1920"/>
      <c r="B503" s="1895"/>
      <c r="C503" s="1895"/>
      <c r="D503" s="1895"/>
      <c r="E503" s="1895"/>
      <c r="F503" s="1895"/>
      <c r="G503" s="1896"/>
    </row>
    <row r="504" spans="1:31" ht="16.5" customHeight="1" x14ac:dyDescent="0.25">
      <c r="I504" s="8"/>
      <c r="J504" s="29"/>
      <c r="K504" s="29"/>
      <c r="L504" s="29"/>
      <c r="M504" s="29"/>
      <c r="N504" s="29"/>
      <c r="O504" s="29"/>
      <c r="Q504" s="8"/>
      <c r="R504" s="29"/>
      <c r="S504" s="29"/>
      <c r="T504" s="29"/>
      <c r="U504" s="29"/>
      <c r="V504" s="29"/>
      <c r="W504" s="29"/>
      <c r="Y504" s="8"/>
      <c r="Z504" s="29"/>
      <c r="AA504" s="29"/>
      <c r="AB504" s="29"/>
      <c r="AC504" s="29"/>
      <c r="AD504" s="29"/>
      <c r="AE504" s="29"/>
    </row>
    <row r="505" spans="1:31" ht="22.5" customHeight="1" x14ac:dyDescent="0.25">
      <c r="A505" s="1935" t="s">
        <v>1539</v>
      </c>
      <c r="B505" s="1935"/>
      <c r="C505" s="1935"/>
      <c r="D505" s="1935"/>
      <c r="E505" s="1935"/>
      <c r="F505" s="1935"/>
      <c r="G505" s="1935"/>
      <c r="H505" s="1935"/>
      <c r="I505" s="1935"/>
      <c r="J505" s="1935"/>
      <c r="K505" s="1935"/>
      <c r="L505" s="1935"/>
      <c r="M505" s="1935"/>
      <c r="N505" s="1935"/>
      <c r="O505" s="1935"/>
      <c r="P505" s="1935"/>
      <c r="Q505" s="1935"/>
      <c r="R505" s="1935"/>
      <c r="S505" s="1935"/>
      <c r="T505" s="1935"/>
      <c r="U505" s="1935"/>
      <c r="V505" s="1935"/>
      <c r="W505" s="1935"/>
      <c r="X505" s="1935"/>
      <c r="Y505" s="1935"/>
      <c r="Z505" s="1935"/>
      <c r="AA505" s="1935"/>
      <c r="AB505" s="1935"/>
      <c r="AC505" s="1935"/>
      <c r="AD505" s="1935"/>
      <c r="AE505" s="1935"/>
    </row>
    <row r="506" spans="1:31" ht="20.25" customHeight="1" thickBot="1" x14ac:dyDescent="0.3">
      <c r="A506" s="5"/>
      <c r="B506" s="5"/>
      <c r="F506" s="5"/>
      <c r="G506" s="5"/>
      <c r="H506" s="5"/>
      <c r="I506" s="5"/>
      <c r="J506" s="5"/>
      <c r="N506" s="5"/>
      <c r="O506" s="5"/>
      <c r="P506" s="5"/>
      <c r="Q506" s="5"/>
      <c r="R506" s="5"/>
      <c r="V506" s="5"/>
      <c r="W506" s="5"/>
      <c r="X506" s="5"/>
      <c r="Y506" s="5"/>
      <c r="Z506" s="5"/>
      <c r="AD506" s="5"/>
      <c r="AE506" s="5"/>
    </row>
    <row r="507" spans="1:31" ht="20.25" customHeight="1" x14ac:dyDescent="0.25">
      <c r="A507" s="1384" t="s">
        <v>919</v>
      </c>
      <c r="B507"/>
      <c r="C507" s="661" t="s">
        <v>1543</v>
      </c>
      <c r="D507" s="662"/>
      <c r="E507" s="662"/>
      <c r="F507" s="662"/>
      <c r="G507" s="663"/>
      <c r="H507" s="5"/>
      <c r="I507" s="1938" t="s">
        <v>1544</v>
      </c>
      <c r="J507" s="5"/>
      <c r="P507" s="5"/>
      <c r="Q507" s="5"/>
      <c r="R507" s="5"/>
      <c r="V507" s="5"/>
      <c r="W507" s="5"/>
      <c r="X507" s="5"/>
      <c r="Y507" s="5"/>
      <c r="Z507" s="5"/>
      <c r="AD507" s="5"/>
      <c r="AE507" s="5"/>
    </row>
    <row r="508" spans="1:31" ht="20.25" customHeight="1" x14ac:dyDescent="0.25">
      <c r="A508" s="1385"/>
      <c r="B508"/>
      <c r="C508" s="664"/>
      <c r="D508" s="665"/>
      <c r="E508" s="665"/>
      <c r="F508" s="665"/>
      <c r="G508" s="666"/>
      <c r="H508" s="5"/>
      <c r="I508" s="1939"/>
      <c r="J508" s="5"/>
      <c r="P508" s="5"/>
      <c r="Q508" s="5"/>
      <c r="R508" s="5"/>
      <c r="V508" s="5"/>
      <c r="W508" s="5"/>
      <c r="X508" s="5"/>
      <c r="Y508" s="5"/>
      <c r="Z508" s="5"/>
      <c r="AD508" s="5"/>
      <c r="AE508" s="5"/>
    </row>
    <row r="509" spans="1:31" ht="20.25" customHeight="1" x14ac:dyDescent="0.25">
      <c r="A509" s="1385"/>
      <c r="B509"/>
      <c r="C509" s="664"/>
      <c r="D509" s="665"/>
      <c r="E509" s="665"/>
      <c r="F509" s="665"/>
      <c r="G509" s="666"/>
      <c r="H509" s="5"/>
      <c r="I509" s="1939"/>
      <c r="J509" s="5"/>
      <c r="P509" s="5"/>
      <c r="Q509" s="5"/>
      <c r="R509" s="5"/>
      <c r="V509" s="5"/>
      <c r="W509" s="5"/>
      <c r="X509" s="5"/>
      <c r="Y509" s="5"/>
      <c r="Z509" s="5"/>
      <c r="AD509" s="5"/>
      <c r="AE509" s="5"/>
    </row>
    <row r="510" spans="1:31" ht="12.75" customHeight="1" x14ac:dyDescent="0.25">
      <c r="A510" s="1385"/>
      <c r="B510"/>
      <c r="C510" s="664"/>
      <c r="D510" s="665"/>
      <c r="E510" s="665"/>
      <c r="F510" s="665"/>
      <c r="G510" s="666"/>
      <c r="H510" s="5"/>
      <c r="I510" s="1939"/>
      <c r="J510" s="5"/>
      <c r="P510" s="5"/>
      <c r="Q510" s="5"/>
      <c r="R510" s="5"/>
      <c r="V510" s="5"/>
      <c r="W510" s="5"/>
      <c r="X510" s="5"/>
      <c r="Y510" s="5"/>
      <c r="Z510" s="5"/>
      <c r="AD510" s="5"/>
      <c r="AE510" s="5"/>
    </row>
    <row r="511" spans="1:31" ht="12.75" customHeight="1" x14ac:dyDescent="0.25">
      <c r="A511" s="1385"/>
      <c r="B511"/>
      <c r="C511" s="664"/>
      <c r="D511" s="665"/>
      <c r="E511" s="665"/>
      <c r="F511" s="665"/>
      <c r="G511" s="666"/>
      <c r="H511" s="5"/>
      <c r="I511" s="1939"/>
      <c r="J511" s="5"/>
      <c r="P511" s="5"/>
      <c r="Q511" s="5"/>
      <c r="R511" s="5"/>
      <c r="V511" s="5"/>
      <c r="W511" s="5"/>
      <c r="X511" s="5"/>
      <c r="Y511" s="5"/>
      <c r="Z511" s="5"/>
      <c r="AD511" s="5"/>
      <c r="AE511" s="5"/>
    </row>
    <row r="512" spans="1:31" ht="12.75" customHeight="1" x14ac:dyDescent="0.25">
      <c r="A512" s="1385"/>
      <c r="B512"/>
      <c r="C512" s="664"/>
      <c r="D512" s="665"/>
      <c r="E512" s="665"/>
      <c r="F512" s="665"/>
      <c r="G512" s="666"/>
      <c r="H512" s="5"/>
      <c r="I512" s="1939"/>
      <c r="J512" s="5"/>
      <c r="P512" s="5"/>
      <c r="Q512" s="5"/>
      <c r="R512" s="5"/>
      <c r="V512" s="5"/>
      <c r="W512" s="5"/>
      <c r="X512" s="5"/>
      <c r="Y512" s="5"/>
      <c r="Z512" s="5"/>
      <c r="AD512" s="5"/>
      <c r="AE512" s="5"/>
    </row>
    <row r="513" spans="1:31" ht="12.75" customHeight="1" x14ac:dyDescent="0.25">
      <c r="A513" s="1385"/>
      <c r="B513"/>
      <c r="C513" s="664"/>
      <c r="D513" s="665"/>
      <c r="E513" s="665"/>
      <c r="F513" s="665"/>
      <c r="G513" s="666"/>
      <c r="H513" s="5"/>
      <c r="I513" s="1939"/>
      <c r="J513" s="5"/>
      <c r="P513" s="5"/>
      <c r="Q513" s="5"/>
      <c r="R513" s="5"/>
      <c r="V513" s="5"/>
      <c r="W513" s="5"/>
      <c r="X513" s="5"/>
      <c r="Y513" s="5"/>
      <c r="Z513" s="5"/>
      <c r="AD513" s="5"/>
      <c r="AE513" s="5"/>
    </row>
    <row r="514" spans="1:31" ht="12.75" customHeight="1" x14ac:dyDescent="0.25">
      <c r="A514" s="1385"/>
      <c r="B514"/>
      <c r="C514" s="664"/>
      <c r="D514" s="665"/>
      <c r="E514" s="665"/>
      <c r="F514" s="665"/>
      <c r="G514" s="666"/>
      <c r="H514" s="5"/>
      <c r="I514" s="1939"/>
      <c r="J514" s="5"/>
      <c r="P514" s="5"/>
      <c r="Q514" s="5"/>
      <c r="R514" s="5"/>
      <c r="V514" s="5"/>
      <c r="W514"/>
      <c r="X514" s="5"/>
      <c r="Y514" s="5"/>
      <c r="Z514" s="5"/>
      <c r="AD514" s="5"/>
      <c r="AE514" s="5"/>
    </row>
    <row r="515" spans="1:31" ht="133.5" customHeight="1" x14ac:dyDescent="0.25">
      <c r="A515" s="1385"/>
      <c r="B515"/>
      <c r="C515" s="664"/>
      <c r="D515" s="665"/>
      <c r="E515" s="665"/>
      <c r="F515" s="665"/>
      <c r="G515" s="666"/>
      <c r="H515" s="5"/>
      <c r="I515" s="1939"/>
      <c r="J515" s="5"/>
      <c r="P515" s="5"/>
      <c r="Q515" s="5"/>
      <c r="R515" s="5"/>
      <c r="V515" s="5"/>
      <c r="W515" s="5"/>
      <c r="X515" s="5"/>
      <c r="Y515" s="5"/>
      <c r="Z515" s="5"/>
      <c r="AD515" s="5"/>
      <c r="AE515" s="5"/>
    </row>
    <row r="516" spans="1:31" ht="23.65" customHeight="1" x14ac:dyDescent="0.25">
      <c r="A516" s="1385"/>
      <c r="B516"/>
      <c r="C516" s="664"/>
      <c r="D516" s="665"/>
      <c r="E516" s="665"/>
      <c r="F516" s="665"/>
      <c r="G516" s="666"/>
      <c r="H516" s="5"/>
      <c r="I516" s="1939"/>
      <c r="J516" s="5"/>
      <c r="P516" s="5"/>
      <c r="Q516" s="5"/>
      <c r="R516" s="5"/>
      <c r="V516" s="5"/>
      <c r="W516" s="5"/>
      <c r="X516" s="5"/>
      <c r="Y516" s="5"/>
      <c r="Z516" s="5"/>
      <c r="AD516" s="5"/>
      <c r="AE516" s="5"/>
    </row>
    <row r="517" spans="1:31" ht="15.6" customHeight="1" x14ac:dyDescent="0.25">
      <c r="A517" s="1385"/>
      <c r="B517"/>
      <c r="C517" s="664"/>
      <c r="D517" s="665"/>
      <c r="E517" s="665"/>
      <c r="F517" s="665"/>
      <c r="G517" s="666"/>
      <c r="I517" s="1939"/>
    </row>
    <row r="518" spans="1:31" ht="16.149999999999999" customHeight="1" thickBot="1" x14ac:dyDescent="0.3">
      <c r="A518" s="1930"/>
      <c r="B518" s="322"/>
      <c r="C518" s="667"/>
      <c r="D518" s="668"/>
      <c r="E518" s="668"/>
      <c r="F518" s="668"/>
      <c r="G518" s="669"/>
      <c r="I518" s="1940"/>
    </row>
    <row r="519" spans="1:31" ht="17.25" thickTop="1" thickBot="1" x14ac:dyDescent="0.3">
      <c r="A519" s="314" t="s">
        <v>1538</v>
      </c>
      <c r="B519" s="315"/>
      <c r="C519" s="795" t="s">
        <v>1538</v>
      </c>
      <c r="D519" s="796"/>
      <c r="E519" s="796"/>
      <c r="F519" s="796"/>
      <c r="G519" s="797"/>
      <c r="I519" s="326" t="s">
        <v>1538</v>
      </c>
    </row>
  </sheetData>
  <mergeCells count="1628">
    <mergeCell ref="I424:I434"/>
    <mergeCell ref="F383:G383"/>
    <mergeCell ref="R382:S382"/>
    <mergeCell ref="I382:I394"/>
    <mergeCell ref="V409:W409"/>
    <mergeCell ref="R410:S410"/>
    <mergeCell ref="T410:U410"/>
    <mergeCell ref="V410:W410"/>
    <mergeCell ref="R411:S411"/>
    <mergeCell ref="AB372:AC372"/>
    <mergeCell ref="AB479:AC479"/>
    <mergeCell ref="T382:U382"/>
    <mergeCell ref="V391:W391"/>
    <mergeCell ref="S438:W448"/>
    <mergeCell ref="L383:M383"/>
    <mergeCell ref="L387:M392"/>
    <mergeCell ref="AA424:AE434"/>
    <mergeCell ref="Z393:AE396"/>
    <mergeCell ref="J383:K383"/>
    <mergeCell ref="N377:O378"/>
    <mergeCell ref="F372:G372"/>
    <mergeCell ref="B379:G380"/>
    <mergeCell ref="B372:C372"/>
    <mergeCell ref="F391:G391"/>
    <mergeCell ref="N382:O382"/>
    <mergeCell ref="AB382:AC382"/>
    <mergeCell ref="V378:W378"/>
    <mergeCell ref="Q382:Q394"/>
    <mergeCell ref="AB410:AC410"/>
    <mergeCell ref="Q409:Q420"/>
    <mergeCell ref="R419:W420"/>
    <mergeCell ref="Z411:AA411"/>
    <mergeCell ref="B409:C409"/>
    <mergeCell ref="F382:G382"/>
    <mergeCell ref="A464:AE464"/>
    <mergeCell ref="D382:E382"/>
    <mergeCell ref="A479:A490"/>
    <mergeCell ref="C519:G519"/>
    <mergeCell ref="I507:I518"/>
    <mergeCell ref="K424:O434"/>
    <mergeCell ref="K435:O435"/>
    <mergeCell ref="B494:G503"/>
    <mergeCell ref="D471:E475"/>
    <mergeCell ref="AD371:AE371"/>
    <mergeCell ref="K449:O449"/>
    <mergeCell ref="T370:U370"/>
    <mergeCell ref="AB466:AC466"/>
    <mergeCell ref="C507:G518"/>
    <mergeCell ref="J379:O380"/>
    <mergeCell ref="L484:M488"/>
    <mergeCell ref="J480:K480"/>
    <mergeCell ref="Y438:AE448"/>
    <mergeCell ref="J481:O483"/>
    <mergeCell ref="F480:G480"/>
    <mergeCell ref="J466:K466"/>
    <mergeCell ref="N466:O466"/>
    <mergeCell ref="J467:K467"/>
    <mergeCell ref="L467:M467"/>
    <mergeCell ref="Z476:AE477"/>
    <mergeCell ref="Z467:AA467"/>
    <mergeCell ref="T411:U411"/>
    <mergeCell ref="V411:W411"/>
    <mergeCell ref="R412:W413"/>
    <mergeCell ref="T414:U418"/>
    <mergeCell ref="A297:A309"/>
    <mergeCell ref="T358:U362"/>
    <mergeCell ref="F354:G354"/>
    <mergeCell ref="Z327:AA327"/>
    <mergeCell ref="B349:G351"/>
    <mergeCell ref="A505:AE505"/>
    <mergeCell ref="AD355:AE355"/>
    <mergeCell ref="AD467:AE467"/>
    <mergeCell ref="AB471:AC475"/>
    <mergeCell ref="AD469:AE469"/>
    <mergeCell ref="Q438:Q448"/>
    <mergeCell ref="N479:O479"/>
    <mergeCell ref="B480:C480"/>
    <mergeCell ref="N480:O480"/>
    <mergeCell ref="I479:I490"/>
    <mergeCell ref="V357:W357"/>
    <mergeCell ref="A424:A434"/>
    <mergeCell ref="D370:E370"/>
    <mergeCell ref="AD466:AE466"/>
    <mergeCell ref="AA435:AE435"/>
    <mergeCell ref="AD480:AE480"/>
    <mergeCell ref="R378:S378"/>
    <mergeCell ref="L382:M382"/>
    <mergeCell ref="D373:E378"/>
    <mergeCell ref="AD382:AE382"/>
    <mergeCell ref="Z383:AA383"/>
    <mergeCell ref="AB383:AC383"/>
    <mergeCell ref="D383:E383"/>
    <mergeCell ref="N368:O368"/>
    <mergeCell ref="AB369:AC369"/>
    <mergeCell ref="AB468:AC468"/>
    <mergeCell ref="K438:O448"/>
    <mergeCell ref="B364:G364"/>
    <mergeCell ref="I353:I362"/>
    <mergeCell ref="AD357:AE357"/>
    <mergeCell ref="T387:U391"/>
    <mergeCell ref="Z372:AA372"/>
    <mergeCell ref="F377:G378"/>
    <mergeCell ref="B382:C382"/>
    <mergeCell ref="R392:W394"/>
    <mergeCell ref="AB370:AC370"/>
    <mergeCell ref="N372:O372"/>
    <mergeCell ref="AD300:AE300"/>
    <mergeCell ref="Z355:AA355"/>
    <mergeCell ref="N339:O339"/>
    <mergeCell ref="J354:K354"/>
    <mergeCell ref="J372:K372"/>
    <mergeCell ref="Q282:Q295"/>
    <mergeCell ref="L373:M378"/>
    <mergeCell ref="L372:M372"/>
    <mergeCell ref="F360:G360"/>
    <mergeCell ref="R356:S356"/>
    <mergeCell ref="B393:G394"/>
    <mergeCell ref="B384:C384"/>
    <mergeCell ref="Z412:AE413"/>
    <mergeCell ref="Z409:AA409"/>
    <mergeCell ref="AB409:AC409"/>
    <mergeCell ref="AD409:AE409"/>
    <mergeCell ref="Z410:AA410"/>
    <mergeCell ref="AD410:AE410"/>
    <mergeCell ref="N371:O371"/>
    <mergeCell ref="Z370:AA370"/>
    <mergeCell ref="J382:K382"/>
    <mergeCell ref="V369:W369"/>
    <mergeCell ref="V368:W368"/>
    <mergeCell ref="R409:S409"/>
    <mergeCell ref="T409:U409"/>
    <mergeCell ref="N383:O383"/>
    <mergeCell ref="L409:M409"/>
    <mergeCell ref="Z384:AE386"/>
    <mergeCell ref="AB387:AC392"/>
    <mergeCell ref="AD391:AE392"/>
    <mergeCell ref="AB411:AC411"/>
    <mergeCell ref="T373:U378"/>
    <mergeCell ref="Z382:AA382"/>
    <mergeCell ref="J368:K368"/>
    <mergeCell ref="AD372:AE372"/>
    <mergeCell ref="N391:O392"/>
    <mergeCell ref="AD411:AE411"/>
    <mergeCell ref="Y409:Y420"/>
    <mergeCell ref="AB414:AC418"/>
    <mergeCell ref="Z419:AE420"/>
    <mergeCell ref="A507:A518"/>
    <mergeCell ref="A353:A362"/>
    <mergeCell ref="T271:U271"/>
    <mergeCell ref="R307:W309"/>
    <mergeCell ref="N298:O298"/>
    <mergeCell ref="R339:S339"/>
    <mergeCell ref="R286:W287"/>
    <mergeCell ref="V297:W297"/>
    <mergeCell ref="T313:U313"/>
    <mergeCell ref="V313:W313"/>
    <mergeCell ref="F355:G355"/>
    <mergeCell ref="R370:S370"/>
    <mergeCell ref="B282:C282"/>
    <mergeCell ref="B298:C298"/>
    <mergeCell ref="D302:E306"/>
    <mergeCell ref="J353:K353"/>
    <mergeCell ref="D326:E326"/>
    <mergeCell ref="R476:W477"/>
    <mergeCell ref="D273:E277"/>
    <mergeCell ref="R293:W295"/>
    <mergeCell ref="V292:W292"/>
    <mergeCell ref="R285:S285"/>
    <mergeCell ref="V298:W298"/>
    <mergeCell ref="L339:M339"/>
    <mergeCell ref="L479:M479"/>
    <mergeCell ref="F492:G492"/>
    <mergeCell ref="A451:A461"/>
    <mergeCell ref="C435:G435"/>
    <mergeCell ref="D409:E409"/>
    <mergeCell ref="S449:W449"/>
    <mergeCell ref="A382:A394"/>
    <mergeCell ref="A282:A295"/>
    <mergeCell ref="Z298:AA298"/>
    <mergeCell ref="B493:C493"/>
    <mergeCell ref="A409:A420"/>
    <mergeCell ref="A422:AG422"/>
    <mergeCell ref="Q424:Q434"/>
    <mergeCell ref="D493:E493"/>
    <mergeCell ref="F493:G493"/>
    <mergeCell ref="Q466:Q477"/>
    <mergeCell ref="R467:S467"/>
    <mergeCell ref="D480:E480"/>
    <mergeCell ref="AD287:AE287"/>
    <mergeCell ref="A492:A503"/>
    <mergeCell ref="B492:C492"/>
    <mergeCell ref="D492:E492"/>
    <mergeCell ref="Z311:AA311"/>
    <mergeCell ref="T297:U297"/>
    <mergeCell ref="T299:U299"/>
    <mergeCell ref="T288:U292"/>
    <mergeCell ref="AD326:AE326"/>
    <mergeCell ref="I297:I309"/>
    <mergeCell ref="V340:W340"/>
    <mergeCell ref="F353:G353"/>
    <mergeCell ref="Z325:AA325"/>
    <mergeCell ref="Z307:AE309"/>
    <mergeCell ref="AB353:AC353"/>
    <mergeCell ref="T353:U353"/>
    <mergeCell ref="T342:U342"/>
    <mergeCell ref="Z300:AA300"/>
    <mergeCell ref="T298:U298"/>
    <mergeCell ref="Z297:AA297"/>
    <mergeCell ref="Z299:AA299"/>
    <mergeCell ref="AB299:AC299"/>
    <mergeCell ref="Z301:AE301"/>
    <mergeCell ref="AD297:AE297"/>
    <mergeCell ref="AB288:AC292"/>
    <mergeCell ref="L326:M326"/>
    <mergeCell ref="N334:O334"/>
    <mergeCell ref="Z350:AE351"/>
    <mergeCell ref="AB302:AC306"/>
    <mergeCell ref="AD311:AE311"/>
    <mergeCell ref="AD292:AE292"/>
    <mergeCell ref="AD299:AE299"/>
    <mergeCell ref="V130:W130"/>
    <mergeCell ref="J130:K130"/>
    <mergeCell ref="J131:K131"/>
    <mergeCell ref="Z313:AA313"/>
    <mergeCell ref="AD298:AE298"/>
    <mergeCell ref="AD141:AE141"/>
    <mergeCell ref="AD284:AE284"/>
    <mergeCell ref="Z293:AE295"/>
    <mergeCell ref="AB286:AC286"/>
    <mergeCell ref="AB240:AC240"/>
    <mergeCell ref="AB134:AC134"/>
    <mergeCell ref="AD131:AE131"/>
    <mergeCell ref="AD134:AE134"/>
    <mergeCell ref="AD147:AE147"/>
    <mergeCell ref="AB285:AC285"/>
    <mergeCell ref="L297:M297"/>
    <mergeCell ref="R298:S298"/>
    <mergeCell ref="J299:K299"/>
    <mergeCell ref="AD339:AE339"/>
    <mergeCell ref="Y339:Y351"/>
    <mergeCell ref="R350:W351"/>
    <mergeCell ref="Z340:AA340"/>
    <mergeCell ref="B111:G113"/>
    <mergeCell ref="Y130:Y144"/>
    <mergeCell ref="I282:I295"/>
    <mergeCell ref="D132:E132"/>
    <mergeCell ref="B100:C100"/>
    <mergeCell ref="B131:C131"/>
    <mergeCell ref="D131:E131"/>
    <mergeCell ref="Z142:AE144"/>
    <mergeCell ref="Z135:AA135"/>
    <mergeCell ref="AB137:AC141"/>
    <mergeCell ref="T133:U133"/>
    <mergeCell ref="AB130:AC130"/>
    <mergeCell ref="Z130:AA130"/>
    <mergeCell ref="AB132:AC132"/>
    <mergeCell ref="Q99:Q113"/>
    <mergeCell ref="Z287:AA287"/>
    <mergeCell ref="Z271:AA271"/>
    <mergeCell ref="I130:I144"/>
    <mergeCell ref="B133:G136"/>
    <mergeCell ref="AB284:AC284"/>
    <mergeCell ref="AD282:AE282"/>
    <mergeCell ref="AD283:AE283"/>
    <mergeCell ref="AB283:AC283"/>
    <mergeCell ref="AB259:AC263"/>
    <mergeCell ref="Z282:AA282"/>
    <mergeCell ref="T273:U277"/>
    <mergeCell ref="F283:G283"/>
    <mergeCell ref="F282:G282"/>
    <mergeCell ref="AB273:AC277"/>
    <mergeCell ref="T131:U131"/>
    <mergeCell ref="AD111:AE111"/>
    <mergeCell ref="AB99:AC99"/>
    <mergeCell ref="Z278:AE280"/>
    <mergeCell ref="I115:I128"/>
    <mergeCell ref="D106:E110"/>
    <mergeCell ref="J127:O128"/>
    <mergeCell ref="A51:A65"/>
    <mergeCell ref="B70:C70"/>
    <mergeCell ref="L122:M126"/>
    <mergeCell ref="F132:G132"/>
    <mergeCell ref="V132:W132"/>
    <mergeCell ref="V68:W68"/>
    <mergeCell ref="T135:U135"/>
    <mergeCell ref="V69:W69"/>
    <mergeCell ref="L86:M86"/>
    <mergeCell ref="J71:O71"/>
    <mergeCell ref="F255:G255"/>
    <mergeCell ref="L273:M277"/>
    <mergeCell ref="T132:U132"/>
    <mergeCell ref="V51:W51"/>
    <mergeCell ref="D51:E51"/>
    <mergeCell ref="I146:I160"/>
    <mergeCell ref="D84:E84"/>
    <mergeCell ref="V115:W115"/>
    <mergeCell ref="D99:E99"/>
    <mergeCell ref="R100:S100"/>
    <mergeCell ref="R115:S115"/>
    <mergeCell ref="N133:O133"/>
    <mergeCell ref="R135:S135"/>
    <mergeCell ref="V135:W135"/>
    <mergeCell ref="R131:S131"/>
    <mergeCell ref="F131:G131"/>
    <mergeCell ref="T134:U134"/>
    <mergeCell ref="N135:O135"/>
    <mergeCell ref="B411:G412"/>
    <mergeCell ref="D413:E417"/>
    <mergeCell ref="S424:W434"/>
    <mergeCell ref="Y424:Y434"/>
    <mergeCell ref="C438:G448"/>
    <mergeCell ref="R83:S83"/>
    <mergeCell ref="V99:W99"/>
    <mergeCell ref="V134:W134"/>
    <mergeCell ref="N277:O277"/>
    <mergeCell ref="A35:A49"/>
    <mergeCell ref="D85:E85"/>
    <mergeCell ref="T58:U63"/>
    <mergeCell ref="R52:S52"/>
    <mergeCell ref="I83:I97"/>
    <mergeCell ref="D88:E92"/>
    <mergeCell ref="AB135:AC135"/>
    <mergeCell ref="J270:K270"/>
    <mergeCell ref="Z269:AA269"/>
    <mergeCell ref="D255:E255"/>
    <mergeCell ref="F257:G257"/>
    <mergeCell ref="J257:K257"/>
    <mergeCell ref="N268:O268"/>
    <mergeCell ref="R270:S270"/>
    <mergeCell ref="D268:E268"/>
    <mergeCell ref="T270:U270"/>
    <mergeCell ref="J254:K254"/>
    <mergeCell ref="Y268:Y280"/>
    <mergeCell ref="A268:A280"/>
    <mergeCell ref="B241:G244"/>
    <mergeCell ref="J147:K147"/>
    <mergeCell ref="N272:O272"/>
    <mergeCell ref="A238:A252"/>
    <mergeCell ref="Z481:AE490"/>
    <mergeCell ref="L471:M475"/>
    <mergeCell ref="AB469:AC469"/>
    <mergeCell ref="Y479:Y490"/>
    <mergeCell ref="F466:G466"/>
    <mergeCell ref="B468:G470"/>
    <mergeCell ref="F467:G467"/>
    <mergeCell ref="B481:G483"/>
    <mergeCell ref="N488:O488"/>
    <mergeCell ref="AB467:AC467"/>
    <mergeCell ref="Y449:AE449"/>
    <mergeCell ref="D484:E488"/>
    <mergeCell ref="AD479:AE479"/>
    <mergeCell ref="N409:O409"/>
    <mergeCell ref="J410:K410"/>
    <mergeCell ref="L410:M410"/>
    <mergeCell ref="N410:O410"/>
    <mergeCell ref="J411:O412"/>
    <mergeCell ref="L413:M417"/>
    <mergeCell ref="J418:O420"/>
    <mergeCell ref="B476:G477"/>
    <mergeCell ref="J479:K479"/>
    <mergeCell ref="Z469:AA469"/>
    <mergeCell ref="Z479:AA479"/>
    <mergeCell ref="AB480:AC480"/>
    <mergeCell ref="Z466:AA466"/>
    <mergeCell ref="AD468:AE468"/>
    <mergeCell ref="Y462:AC462"/>
    <mergeCell ref="B467:C467"/>
    <mergeCell ref="C424:G434"/>
    <mergeCell ref="D479:E479"/>
    <mergeCell ref="Q479:Q490"/>
    <mergeCell ref="F479:G479"/>
    <mergeCell ref="V480:W480"/>
    <mergeCell ref="R481:W490"/>
    <mergeCell ref="F488:G488"/>
    <mergeCell ref="B466:C466"/>
    <mergeCell ref="T466:U466"/>
    <mergeCell ref="N467:O467"/>
    <mergeCell ref="V466:W466"/>
    <mergeCell ref="L466:M466"/>
    <mergeCell ref="D467:E467"/>
    <mergeCell ref="D466:E466"/>
    <mergeCell ref="R466:S466"/>
    <mergeCell ref="T467:U467"/>
    <mergeCell ref="J468:O470"/>
    <mergeCell ref="V467:W467"/>
    <mergeCell ref="B489:G490"/>
    <mergeCell ref="J489:O490"/>
    <mergeCell ref="J476:O477"/>
    <mergeCell ref="R468:W470"/>
    <mergeCell ref="I466:I477"/>
    <mergeCell ref="R479:S479"/>
    <mergeCell ref="T479:U479"/>
    <mergeCell ref="V479:W479"/>
    <mergeCell ref="R480:S480"/>
    <mergeCell ref="T480:U480"/>
    <mergeCell ref="B385:G386"/>
    <mergeCell ref="B383:C383"/>
    <mergeCell ref="A438:A448"/>
    <mergeCell ref="J393:O394"/>
    <mergeCell ref="V383:W383"/>
    <mergeCell ref="D384:E384"/>
    <mergeCell ref="L480:M480"/>
    <mergeCell ref="Z470:AE470"/>
    <mergeCell ref="A466:A477"/>
    <mergeCell ref="R383:S383"/>
    <mergeCell ref="T471:U475"/>
    <mergeCell ref="C449:G449"/>
    <mergeCell ref="Y466:Y477"/>
    <mergeCell ref="Z468:AA468"/>
    <mergeCell ref="S435:W435"/>
    <mergeCell ref="I438:I448"/>
    <mergeCell ref="Y382:Y396"/>
    <mergeCell ref="R384:W386"/>
    <mergeCell ref="D387:E392"/>
    <mergeCell ref="T383:U383"/>
    <mergeCell ref="J384:O386"/>
    <mergeCell ref="B418:G420"/>
    <mergeCell ref="I409:I420"/>
    <mergeCell ref="J409:K409"/>
    <mergeCell ref="F409:G409"/>
    <mergeCell ref="B410:C410"/>
    <mergeCell ref="D410:E410"/>
    <mergeCell ref="F410:G410"/>
    <mergeCell ref="F384:G384"/>
    <mergeCell ref="V382:W382"/>
    <mergeCell ref="Z480:AA480"/>
    <mergeCell ref="B479:C479"/>
    <mergeCell ref="B371:C371"/>
    <mergeCell ref="Q339:Q351"/>
    <mergeCell ref="R353:S353"/>
    <mergeCell ref="T356:U356"/>
    <mergeCell ref="Z357:AA357"/>
    <mergeCell ref="AB368:AC368"/>
    <mergeCell ref="V354:W354"/>
    <mergeCell ref="B361:G362"/>
    <mergeCell ref="D356:E360"/>
    <mergeCell ref="L344:M348"/>
    <mergeCell ref="J349:O351"/>
    <mergeCell ref="D344:E348"/>
    <mergeCell ref="N354:O354"/>
    <mergeCell ref="J369:K369"/>
    <mergeCell ref="B392:C392"/>
    <mergeCell ref="F392:G392"/>
    <mergeCell ref="AD383:AE383"/>
    <mergeCell ref="Z368:AA368"/>
    <mergeCell ref="I368:I380"/>
    <mergeCell ref="L353:M353"/>
    <mergeCell ref="AB354:AC354"/>
    <mergeCell ref="AB373:AC377"/>
    <mergeCell ref="L369:M369"/>
    <mergeCell ref="Z378:AE380"/>
    <mergeCell ref="AD369:AE369"/>
    <mergeCell ref="AD353:AE353"/>
    <mergeCell ref="AB371:AC371"/>
    <mergeCell ref="Y368:Y379"/>
    <mergeCell ref="T341:U341"/>
    <mergeCell ref="V342:W342"/>
    <mergeCell ref="B370:C370"/>
    <mergeCell ref="V362:W362"/>
    <mergeCell ref="R371:W372"/>
    <mergeCell ref="F371:G371"/>
    <mergeCell ref="N370:O370"/>
    <mergeCell ref="F368:G368"/>
    <mergeCell ref="J370:K370"/>
    <mergeCell ref="F369:G369"/>
    <mergeCell ref="AD348:AE349"/>
    <mergeCell ref="N369:O369"/>
    <mergeCell ref="J341:K341"/>
    <mergeCell ref="V326:W326"/>
    <mergeCell ref="J361:O362"/>
    <mergeCell ref="T330:U334"/>
    <mergeCell ref="F340:G340"/>
    <mergeCell ref="R363:W366"/>
    <mergeCell ref="D371:E371"/>
    <mergeCell ref="L368:M368"/>
    <mergeCell ref="J371:K371"/>
    <mergeCell ref="Z371:AA371"/>
    <mergeCell ref="Q353:Q366"/>
    <mergeCell ref="I363:O363"/>
    <mergeCell ref="N355:O355"/>
    <mergeCell ref="AD368:AE368"/>
    <mergeCell ref="Z369:AA369"/>
    <mergeCell ref="N340:O340"/>
    <mergeCell ref="T344:U349"/>
    <mergeCell ref="Y353:Y366"/>
    <mergeCell ref="AD356:AE356"/>
    <mergeCell ref="N326:O326"/>
    <mergeCell ref="V356:W356"/>
    <mergeCell ref="R357:S357"/>
    <mergeCell ref="L354:M354"/>
    <mergeCell ref="Z356:AA356"/>
    <mergeCell ref="J342:O343"/>
    <mergeCell ref="V327:W327"/>
    <mergeCell ref="B369:C369"/>
    <mergeCell ref="B341:C341"/>
    <mergeCell ref="AD313:AE313"/>
    <mergeCell ref="T325:U325"/>
    <mergeCell ref="T369:U369"/>
    <mergeCell ref="R315:S315"/>
    <mergeCell ref="R312:S312"/>
    <mergeCell ref="R335:W337"/>
    <mergeCell ref="R369:S369"/>
    <mergeCell ref="J355:K355"/>
    <mergeCell ref="B368:C368"/>
    <mergeCell ref="R328:W329"/>
    <mergeCell ref="J327:K327"/>
    <mergeCell ref="N341:O341"/>
    <mergeCell ref="Z363:AE366"/>
    <mergeCell ref="AD325:AE325"/>
    <mergeCell ref="AD327:AE327"/>
    <mergeCell ref="AD320:AE321"/>
    <mergeCell ref="R343:W343"/>
    <mergeCell ref="Y311:Y323"/>
    <mergeCell ref="Z341:AE343"/>
    <mergeCell ref="Z353:AA353"/>
    <mergeCell ref="Z339:AA339"/>
    <mergeCell ref="AB339:AC339"/>
    <mergeCell ref="Z328:AE329"/>
    <mergeCell ref="N327:O327"/>
    <mergeCell ref="N360:O360"/>
    <mergeCell ref="D354:E354"/>
    <mergeCell ref="I325:I337"/>
    <mergeCell ref="AB344:AC349"/>
    <mergeCell ref="AD354:AE354"/>
    <mergeCell ref="R354:S354"/>
    <mergeCell ref="R368:S368"/>
    <mergeCell ref="R325:S325"/>
    <mergeCell ref="AB326:AC326"/>
    <mergeCell ref="AB330:AC334"/>
    <mergeCell ref="Z335:AE337"/>
    <mergeCell ref="AD312:AE312"/>
    <mergeCell ref="Z312:AA312"/>
    <mergeCell ref="V353:W353"/>
    <mergeCell ref="T326:U326"/>
    <mergeCell ref="AB313:AC313"/>
    <mergeCell ref="T312:U312"/>
    <mergeCell ref="V355:W355"/>
    <mergeCell ref="AB355:AC355"/>
    <mergeCell ref="AB357:AC357"/>
    <mergeCell ref="T355:U355"/>
    <mergeCell ref="R322:W323"/>
    <mergeCell ref="Z322:AE323"/>
    <mergeCell ref="AB356:AC356"/>
    <mergeCell ref="AB358:AC362"/>
    <mergeCell ref="Z354:AA354"/>
    <mergeCell ref="T315:U315"/>
    <mergeCell ref="R313:S313"/>
    <mergeCell ref="AD340:AE340"/>
    <mergeCell ref="D368:E368"/>
    <mergeCell ref="L355:M355"/>
    <mergeCell ref="L356:M360"/>
    <mergeCell ref="D330:E335"/>
    <mergeCell ref="J307:O309"/>
    <mergeCell ref="AB327:AC327"/>
    <mergeCell ref="Y325:Y336"/>
    <mergeCell ref="Z326:AA326"/>
    <mergeCell ref="V314:W314"/>
    <mergeCell ref="AB312:AC312"/>
    <mergeCell ref="R311:S311"/>
    <mergeCell ref="R300:S300"/>
    <mergeCell ref="AB316:AC321"/>
    <mergeCell ref="Q325:Q336"/>
    <mergeCell ref="B336:G337"/>
    <mergeCell ref="AB325:AC325"/>
    <mergeCell ref="AB340:AC340"/>
    <mergeCell ref="AB311:AC311"/>
    <mergeCell ref="F341:G341"/>
    <mergeCell ref="D341:E341"/>
    <mergeCell ref="J325:K325"/>
    <mergeCell ref="L330:M334"/>
    <mergeCell ref="J300:K300"/>
    <mergeCell ref="T300:U300"/>
    <mergeCell ref="T314:U314"/>
    <mergeCell ref="R342:S342"/>
    <mergeCell ref="I364:I365"/>
    <mergeCell ref="B342:G343"/>
    <mergeCell ref="B353:C353"/>
    <mergeCell ref="V341:W341"/>
    <mergeCell ref="B326:C326"/>
    <mergeCell ref="L302:M306"/>
    <mergeCell ref="V300:W300"/>
    <mergeCell ref="AD285:AE285"/>
    <mergeCell ref="AD277:AE277"/>
    <mergeCell ref="L298:M298"/>
    <mergeCell ref="V299:W299"/>
    <mergeCell ref="Y297:Y309"/>
    <mergeCell ref="AD286:AE286"/>
    <mergeCell ref="AB287:AC287"/>
    <mergeCell ref="B301:G301"/>
    <mergeCell ref="Q297:Q309"/>
    <mergeCell ref="J301:O301"/>
    <mergeCell ref="D300:E300"/>
    <mergeCell ref="Y254:Y266"/>
    <mergeCell ref="F284:G284"/>
    <mergeCell ref="B278:G280"/>
    <mergeCell ref="Y282:Y295"/>
    <mergeCell ref="R283:S283"/>
    <mergeCell ref="Z283:AA283"/>
    <mergeCell ref="AB297:AC297"/>
    <mergeCell ref="AB298:AC298"/>
    <mergeCell ref="AB300:AC300"/>
    <mergeCell ref="AB254:AC254"/>
    <mergeCell ref="AB271:AC271"/>
    <mergeCell ref="T258:U258"/>
    <mergeCell ref="AD269:AE269"/>
    <mergeCell ref="T256:U256"/>
    <mergeCell ref="N256:O256"/>
    <mergeCell ref="L259:M263"/>
    <mergeCell ref="AB272:AC272"/>
    <mergeCell ref="AD271:AE271"/>
    <mergeCell ref="AD270:AE270"/>
    <mergeCell ref="T284:U284"/>
    <mergeCell ref="R40:S40"/>
    <mergeCell ref="AD23:AE23"/>
    <mergeCell ref="AD24:AE24"/>
    <mergeCell ref="AD37:AE37"/>
    <mergeCell ref="AD53:AE53"/>
    <mergeCell ref="B286:G287"/>
    <mergeCell ref="F268:G268"/>
    <mergeCell ref="F141:G141"/>
    <mergeCell ref="J146:K146"/>
    <mergeCell ref="R240:W244"/>
    <mergeCell ref="Q268:Q280"/>
    <mergeCell ref="AB269:AC269"/>
    <mergeCell ref="J255:K255"/>
    <mergeCell ref="Z268:AA268"/>
    <mergeCell ref="AB270:AC270"/>
    <mergeCell ref="V270:W270"/>
    <mergeCell ref="R268:S268"/>
    <mergeCell ref="Q254:Q266"/>
    <mergeCell ref="L133:M133"/>
    <mergeCell ref="I99:I113"/>
    <mergeCell ref="L115:M115"/>
    <mergeCell ref="T106:U110"/>
    <mergeCell ref="F130:G130"/>
    <mergeCell ref="R126:W128"/>
    <mergeCell ref="L132:M132"/>
    <mergeCell ref="Z286:AA286"/>
    <mergeCell ref="Z99:AA99"/>
    <mergeCell ref="R132:S132"/>
    <mergeCell ref="N285:O285"/>
    <mergeCell ref="J284:K284"/>
    <mergeCell ref="Z284:AA284"/>
    <mergeCell ref="Z285:AA285"/>
    <mergeCell ref="N47:O47"/>
    <mergeCell ref="L52:M52"/>
    <mergeCell ref="Z40:AA40"/>
    <mergeCell ref="N35:O35"/>
    <mergeCell ref="AD30:AE31"/>
    <mergeCell ref="D25:E25"/>
    <mergeCell ref="D21:E21"/>
    <mergeCell ref="D24:E24"/>
    <mergeCell ref="L25:M25"/>
    <mergeCell ref="Z32:AE33"/>
    <mergeCell ref="D36:E36"/>
    <mergeCell ref="T40:U40"/>
    <mergeCell ref="L41:M41"/>
    <mergeCell ref="R41:S41"/>
    <mergeCell ref="Y51:Y65"/>
    <mergeCell ref="J36:K36"/>
    <mergeCell ref="V35:W35"/>
    <mergeCell ref="L58:M63"/>
    <mergeCell ref="AD47:AE47"/>
    <mergeCell ref="AB40:AC40"/>
    <mergeCell ref="Z37:AA37"/>
    <mergeCell ref="D42:E47"/>
    <mergeCell ref="R36:S36"/>
    <mergeCell ref="Z54:AA54"/>
    <mergeCell ref="Z36:AA36"/>
    <mergeCell ref="J54:K55"/>
    <mergeCell ref="L54:M55"/>
    <mergeCell ref="L23:M23"/>
    <mergeCell ref="Y35:Y49"/>
    <mergeCell ref="V37:W37"/>
    <mergeCell ref="Z38:AA39"/>
    <mergeCell ref="J21:K21"/>
    <mergeCell ref="Z48:AE49"/>
    <mergeCell ref="Z53:AA53"/>
    <mergeCell ref="T51:U51"/>
    <mergeCell ref="AD41:AE41"/>
    <mergeCell ref="R48:W49"/>
    <mergeCell ref="AB23:AC23"/>
    <mergeCell ref="AD35:AE35"/>
    <mergeCell ref="AB42:AC47"/>
    <mergeCell ref="AB52:AC52"/>
    <mergeCell ref="V52:W52"/>
    <mergeCell ref="V53:W53"/>
    <mergeCell ref="T38:U39"/>
    <mergeCell ref="AB37:AC37"/>
    <mergeCell ref="T36:U36"/>
    <mergeCell ref="V47:W47"/>
    <mergeCell ref="Z52:AA52"/>
    <mergeCell ref="AD40:AE40"/>
    <mergeCell ref="AB51:AC51"/>
    <mergeCell ref="Z51:AA51"/>
    <mergeCell ref="Z35:AA35"/>
    <mergeCell ref="AD38:AE39"/>
    <mergeCell ref="T42:U47"/>
    <mergeCell ref="V46:W46"/>
    <mergeCell ref="AD51:AE51"/>
    <mergeCell ref="AB53:AC53"/>
    <mergeCell ref="T25:U25"/>
    <mergeCell ref="AB36:AC36"/>
    <mergeCell ref="AB38:AC39"/>
    <mergeCell ref="Z41:AA41"/>
    <mergeCell ref="AB41:AC41"/>
    <mergeCell ref="AD46:AE46"/>
    <mergeCell ref="R25:S25"/>
    <mergeCell ref="AB19:AC19"/>
    <mergeCell ref="D3:E3"/>
    <mergeCell ref="B16:G17"/>
    <mergeCell ref="V14:W15"/>
    <mergeCell ref="T23:U23"/>
    <mergeCell ref="T8:U8"/>
    <mergeCell ref="N14:O15"/>
    <mergeCell ref="J20:K20"/>
    <mergeCell ref="T9:U9"/>
    <mergeCell ref="J7:K7"/>
    <mergeCell ref="J6:K6"/>
    <mergeCell ref="T6:U6"/>
    <mergeCell ref="V6:W6"/>
    <mergeCell ref="R23:S23"/>
    <mergeCell ref="R19:S19"/>
    <mergeCell ref="Z22:AA22"/>
    <mergeCell ref="V23:W23"/>
    <mergeCell ref="AB9:AC9"/>
    <mergeCell ref="Z23:AA23"/>
    <mergeCell ref="Z9:AA9"/>
    <mergeCell ref="L8:M8"/>
    <mergeCell ref="F15:G15"/>
    <mergeCell ref="L20:M20"/>
    <mergeCell ref="T21:U21"/>
    <mergeCell ref="L22:M22"/>
    <mergeCell ref="AB20:AC20"/>
    <mergeCell ref="V21:W21"/>
    <mergeCell ref="D20:E20"/>
    <mergeCell ref="T10:U15"/>
    <mergeCell ref="Q19:Q33"/>
    <mergeCell ref="F5:G5"/>
    <mergeCell ref="B3:C3"/>
    <mergeCell ref="AB7:AC7"/>
    <mergeCell ref="J4:K4"/>
    <mergeCell ref="R3:S3"/>
    <mergeCell ref="R4:S4"/>
    <mergeCell ref="I35:I49"/>
    <mergeCell ref="D22:E22"/>
    <mergeCell ref="AD3:AE3"/>
    <mergeCell ref="Y19:Y33"/>
    <mergeCell ref="AD4:AE4"/>
    <mergeCell ref="AD6:AE6"/>
    <mergeCell ref="AD5:AE5"/>
    <mergeCell ref="V25:W25"/>
    <mergeCell ref="V22:W22"/>
    <mergeCell ref="F3:G3"/>
    <mergeCell ref="L9:M9"/>
    <mergeCell ref="F6:G6"/>
    <mergeCell ref="I3:I17"/>
    <mergeCell ref="B8:G9"/>
    <mergeCell ref="T3:U3"/>
    <mergeCell ref="AB5:AC5"/>
    <mergeCell ref="R7:S7"/>
    <mergeCell ref="Z6:AA6"/>
    <mergeCell ref="J8:K8"/>
    <mergeCell ref="J5:K5"/>
    <mergeCell ref="V4:W4"/>
    <mergeCell ref="J3:K3"/>
    <mergeCell ref="Z4:AA4"/>
    <mergeCell ref="Z7:AA7"/>
    <mergeCell ref="V9:W9"/>
    <mergeCell ref="AB6:AC6"/>
    <mergeCell ref="V5:W5"/>
    <mergeCell ref="L3:M3"/>
    <mergeCell ref="N36:O36"/>
    <mergeCell ref="Y3:Y17"/>
    <mergeCell ref="L5:M5"/>
    <mergeCell ref="Z24:AA24"/>
    <mergeCell ref="J25:K25"/>
    <mergeCell ref="D35:E35"/>
    <mergeCell ref="B32:G33"/>
    <mergeCell ref="R32:W33"/>
    <mergeCell ref="V19:W19"/>
    <mergeCell ref="Q3:Q17"/>
    <mergeCell ref="T35:U35"/>
    <mergeCell ref="F37:G37"/>
    <mergeCell ref="D26:E31"/>
    <mergeCell ref="N4:O4"/>
    <mergeCell ref="N3:O3"/>
    <mergeCell ref="N8:O8"/>
    <mergeCell ref="Z5:AA5"/>
    <mergeCell ref="V3:W3"/>
    <mergeCell ref="T4:U4"/>
    <mergeCell ref="Z3:AA3"/>
    <mergeCell ref="B6:C6"/>
    <mergeCell ref="R5:S5"/>
    <mergeCell ref="V7:W7"/>
    <mergeCell ref="R16:W17"/>
    <mergeCell ref="L40:M40"/>
    <mergeCell ref="V41:W41"/>
    <mergeCell ref="AD7:AE7"/>
    <mergeCell ref="AD14:AE15"/>
    <mergeCell ref="AD36:AE36"/>
    <mergeCell ref="N40:O40"/>
    <mergeCell ref="AB21:AC21"/>
    <mergeCell ref="T22:U22"/>
    <mergeCell ref="B40:C40"/>
    <mergeCell ref="B36:C36"/>
    <mergeCell ref="D38:E38"/>
    <mergeCell ref="B24:C24"/>
    <mergeCell ref="N25:O25"/>
    <mergeCell ref="F22:G22"/>
    <mergeCell ref="B35:C35"/>
    <mergeCell ref="F36:G36"/>
    <mergeCell ref="D23:E23"/>
    <mergeCell ref="D37:E37"/>
    <mergeCell ref="V24:W24"/>
    <mergeCell ref="J19:K19"/>
    <mergeCell ref="B37:C37"/>
    <mergeCell ref="B23:C23"/>
    <mergeCell ref="F7:G7"/>
    <mergeCell ref="T24:U24"/>
    <mergeCell ref="R24:S24"/>
    <mergeCell ref="N9:O9"/>
    <mergeCell ref="V30:W31"/>
    <mergeCell ref="L24:M24"/>
    <mergeCell ref="AB22:AC22"/>
    <mergeCell ref="N19:O19"/>
    <mergeCell ref="T37:U37"/>
    <mergeCell ref="N22:O22"/>
    <mergeCell ref="R37:S37"/>
    <mergeCell ref="Q35:Q49"/>
    <mergeCell ref="V20:W20"/>
    <mergeCell ref="T20:U20"/>
    <mergeCell ref="D41:E41"/>
    <mergeCell ref="F39:G39"/>
    <mergeCell ref="F38:G38"/>
    <mergeCell ref="F35:G35"/>
    <mergeCell ref="I19:I33"/>
    <mergeCell ref="D19:E19"/>
    <mergeCell ref="B39:C39"/>
    <mergeCell ref="L35:M35"/>
    <mergeCell ref="R35:S35"/>
    <mergeCell ref="R21:S21"/>
    <mergeCell ref="N23:O23"/>
    <mergeCell ref="J23:K23"/>
    <mergeCell ref="N37:O37"/>
    <mergeCell ref="R38:S39"/>
    <mergeCell ref="J24:K24"/>
    <mergeCell ref="D40:E40"/>
    <mergeCell ref="R20:S20"/>
    <mergeCell ref="L36:M36"/>
    <mergeCell ref="V36:W36"/>
    <mergeCell ref="L42:M47"/>
    <mergeCell ref="N21:O21"/>
    <mergeCell ref="T19:U19"/>
    <mergeCell ref="L37:M37"/>
    <mergeCell ref="F23:G23"/>
    <mergeCell ref="F41:G41"/>
    <mergeCell ref="F46:G47"/>
    <mergeCell ref="N41:O41"/>
    <mergeCell ref="B38:C38"/>
    <mergeCell ref="AB35:AC35"/>
    <mergeCell ref="B41:C41"/>
    <mergeCell ref="L26:M31"/>
    <mergeCell ref="L21:M21"/>
    <mergeCell ref="J22:K22"/>
    <mergeCell ref="T26:U31"/>
    <mergeCell ref="L10:M15"/>
    <mergeCell ref="J9:K9"/>
    <mergeCell ref="B48:G49"/>
    <mergeCell ref="B25:C25"/>
    <mergeCell ref="T41:U41"/>
    <mergeCell ref="J37:K37"/>
    <mergeCell ref="J38:K39"/>
    <mergeCell ref="L38:M39"/>
    <mergeCell ref="D39:E39"/>
    <mergeCell ref="D10:E15"/>
    <mergeCell ref="V38:W39"/>
    <mergeCell ref="V40:W40"/>
    <mergeCell ref="J32:O33"/>
    <mergeCell ref="N38:O39"/>
    <mergeCell ref="J40:K40"/>
    <mergeCell ref="N30:O31"/>
    <mergeCell ref="R22:S22"/>
    <mergeCell ref="L19:M19"/>
    <mergeCell ref="AB25:AC25"/>
    <mergeCell ref="AB10:AC15"/>
    <mergeCell ref="J48:O49"/>
    <mergeCell ref="J41:K41"/>
    <mergeCell ref="N24:O24"/>
    <mergeCell ref="F40:G40"/>
    <mergeCell ref="F30:G31"/>
    <mergeCell ref="J35:K35"/>
    <mergeCell ref="A3:A17"/>
    <mergeCell ref="L6:M6"/>
    <mergeCell ref="L7:M7"/>
    <mergeCell ref="AB3:AC3"/>
    <mergeCell ref="AD8:AE8"/>
    <mergeCell ref="N20:O20"/>
    <mergeCell ref="B5:C5"/>
    <mergeCell ref="N7:O7"/>
    <mergeCell ref="L4:M4"/>
    <mergeCell ref="AB24:AC24"/>
    <mergeCell ref="N5:O5"/>
    <mergeCell ref="B4:C4"/>
    <mergeCell ref="D4:E4"/>
    <mergeCell ref="F4:G4"/>
    <mergeCell ref="D6:E6"/>
    <mergeCell ref="AD25:AE25"/>
    <mergeCell ref="AB8:AC8"/>
    <mergeCell ref="B7:C7"/>
    <mergeCell ref="D7:E7"/>
    <mergeCell ref="R8:S8"/>
    <mergeCell ref="V8:W8"/>
    <mergeCell ref="Z8:AA8"/>
    <mergeCell ref="AB4:AC4"/>
    <mergeCell ref="R9:S9"/>
    <mergeCell ref="Z25:AA25"/>
    <mergeCell ref="AD9:AE9"/>
    <mergeCell ref="T5:U5"/>
    <mergeCell ref="N6:O6"/>
    <mergeCell ref="D5:E5"/>
    <mergeCell ref="F24:G24"/>
    <mergeCell ref="F25:G25"/>
    <mergeCell ref="R6:S6"/>
    <mergeCell ref="AD69:AE69"/>
    <mergeCell ref="Z55:AA55"/>
    <mergeCell ref="D69:E69"/>
    <mergeCell ref="F72:G72"/>
    <mergeCell ref="F73:G73"/>
    <mergeCell ref="J68:K68"/>
    <mergeCell ref="N56:O56"/>
    <mergeCell ref="N52:O52"/>
    <mergeCell ref="R69:S69"/>
    <mergeCell ref="AB67:AC67"/>
    <mergeCell ref="T68:U68"/>
    <mergeCell ref="A1:AE1"/>
    <mergeCell ref="A34:O34"/>
    <mergeCell ref="Z21:AA21"/>
    <mergeCell ref="AD21:AE21"/>
    <mergeCell ref="A19:A33"/>
    <mergeCell ref="B21:C21"/>
    <mergeCell ref="B20:C20"/>
    <mergeCell ref="F20:G20"/>
    <mergeCell ref="Z20:AA20"/>
    <mergeCell ref="AD20:AE20"/>
    <mergeCell ref="B19:C19"/>
    <mergeCell ref="F19:G19"/>
    <mergeCell ref="Z19:AA19"/>
    <mergeCell ref="AD19:AE19"/>
    <mergeCell ref="F21:G21"/>
    <mergeCell ref="B22:C22"/>
    <mergeCell ref="AD22:AE22"/>
    <mergeCell ref="T7:U7"/>
    <mergeCell ref="AB26:AC31"/>
    <mergeCell ref="Z16:AE17"/>
    <mergeCell ref="J16:O17"/>
    <mergeCell ref="R51:S51"/>
    <mergeCell ref="L51:M51"/>
    <mergeCell ref="J64:O65"/>
    <mergeCell ref="Z57:AA57"/>
    <mergeCell ref="Z64:AE65"/>
    <mergeCell ref="D56:E56"/>
    <mergeCell ref="F56:G56"/>
    <mergeCell ref="AD54:AE54"/>
    <mergeCell ref="AD62:AE63"/>
    <mergeCell ref="N54:O55"/>
    <mergeCell ref="T53:U53"/>
    <mergeCell ref="N53:O53"/>
    <mergeCell ref="D52:E52"/>
    <mergeCell ref="N57:O57"/>
    <mergeCell ref="Z56:AA56"/>
    <mergeCell ref="D54:E55"/>
    <mergeCell ref="AD57:AE57"/>
    <mergeCell ref="F53:G53"/>
    <mergeCell ref="AB54:AC54"/>
    <mergeCell ref="L56:M56"/>
    <mergeCell ref="F52:G52"/>
    <mergeCell ref="B67:C67"/>
    <mergeCell ref="B51:C51"/>
    <mergeCell ref="J51:K51"/>
    <mergeCell ref="R64:W65"/>
    <mergeCell ref="D53:E53"/>
    <mergeCell ref="R70:S70"/>
    <mergeCell ref="AD100:AE100"/>
    <mergeCell ref="F51:G51"/>
    <mergeCell ref="N51:O51"/>
    <mergeCell ref="AD52:AE52"/>
    <mergeCell ref="AB56:AC56"/>
    <mergeCell ref="T72:U78"/>
    <mergeCell ref="J83:K83"/>
    <mergeCell ref="J85:K85"/>
    <mergeCell ref="L84:M84"/>
    <mergeCell ref="J52:K52"/>
    <mergeCell ref="J69:K69"/>
    <mergeCell ref="N84:O84"/>
    <mergeCell ref="AB57:AC57"/>
    <mergeCell ref="D57:E57"/>
    <mergeCell ref="J57:K57"/>
    <mergeCell ref="F57:G57"/>
    <mergeCell ref="L53:M53"/>
    <mergeCell ref="F54:G55"/>
    <mergeCell ref="F69:G69"/>
    <mergeCell ref="L68:M68"/>
    <mergeCell ref="D70:E70"/>
    <mergeCell ref="N68:O68"/>
    <mergeCell ref="L69:M69"/>
    <mergeCell ref="L57:M57"/>
    <mergeCell ref="V62:W63"/>
    <mergeCell ref="AB58:AC63"/>
    <mergeCell ref="Z71:AE71"/>
    <mergeCell ref="Z77:AE81"/>
    <mergeCell ref="AB70:AC70"/>
    <mergeCell ref="AD68:AE68"/>
    <mergeCell ref="AD67:AE67"/>
    <mergeCell ref="AB69:AC69"/>
    <mergeCell ref="T90:U94"/>
    <mergeCell ref="T87:U87"/>
    <mergeCell ref="AD56:AE56"/>
    <mergeCell ref="AD55:AE55"/>
    <mergeCell ref="AD70:AE70"/>
    <mergeCell ref="R53:S53"/>
    <mergeCell ref="T69:U69"/>
    <mergeCell ref="AB55:AC55"/>
    <mergeCell ref="AB88:AC93"/>
    <mergeCell ref="R85:S85"/>
    <mergeCell ref="T85:U85"/>
    <mergeCell ref="T83:U83"/>
    <mergeCell ref="Z68:AA68"/>
    <mergeCell ref="Z67:AA67"/>
    <mergeCell ref="V70:W70"/>
    <mergeCell ref="V71:W71"/>
    <mergeCell ref="V85:W85"/>
    <mergeCell ref="Z70:AA70"/>
    <mergeCell ref="Y83:Y97"/>
    <mergeCell ref="T71:U71"/>
    <mergeCell ref="T84:U84"/>
    <mergeCell ref="R88:W89"/>
    <mergeCell ref="R71:S71"/>
    <mergeCell ref="T70:U70"/>
    <mergeCell ref="R67:S67"/>
    <mergeCell ref="Z84:AA84"/>
    <mergeCell ref="D68:E68"/>
    <mergeCell ref="B99:C99"/>
    <mergeCell ref="D87:E87"/>
    <mergeCell ref="D73:E73"/>
    <mergeCell ref="D74:E74"/>
    <mergeCell ref="D83:E83"/>
    <mergeCell ref="R54:W57"/>
    <mergeCell ref="B52:C52"/>
    <mergeCell ref="N100:O100"/>
    <mergeCell ref="R87:S87"/>
    <mergeCell ref="J67:K67"/>
    <mergeCell ref="N63:O63"/>
    <mergeCell ref="J70:K70"/>
    <mergeCell ref="J53:K53"/>
    <mergeCell ref="T52:U52"/>
    <mergeCell ref="R79:W81"/>
    <mergeCell ref="T86:U86"/>
    <mergeCell ref="R86:S86"/>
    <mergeCell ref="V83:W83"/>
    <mergeCell ref="B53:C53"/>
    <mergeCell ref="F83:G83"/>
    <mergeCell ref="B57:C57"/>
    <mergeCell ref="B83:C83"/>
    <mergeCell ref="B93:G97"/>
    <mergeCell ref="B73:C73"/>
    <mergeCell ref="J99:K99"/>
    <mergeCell ref="L99:M99"/>
    <mergeCell ref="J79:O81"/>
    <mergeCell ref="D58:E63"/>
    <mergeCell ref="R84:S84"/>
    <mergeCell ref="Q67:Q80"/>
    <mergeCell ref="B54:C55"/>
    <mergeCell ref="Q83:Q96"/>
    <mergeCell ref="N132:O132"/>
    <mergeCell ref="AB131:AC131"/>
    <mergeCell ref="Z133:AA133"/>
    <mergeCell ref="AB133:AC133"/>
    <mergeCell ref="Z126:AE128"/>
    <mergeCell ref="T67:U67"/>
    <mergeCell ref="AB68:AC68"/>
    <mergeCell ref="AB83:AC83"/>
    <mergeCell ref="AD83:AE83"/>
    <mergeCell ref="V67:W67"/>
    <mergeCell ref="Z94:AE97"/>
    <mergeCell ref="Z69:AA69"/>
    <mergeCell ref="T99:U99"/>
    <mergeCell ref="N85:O85"/>
    <mergeCell ref="Q130:Q143"/>
    <mergeCell ref="AB72:AC76"/>
    <mergeCell ref="AD135:AE135"/>
    <mergeCell ref="T137:U141"/>
    <mergeCell ref="AD133:AE133"/>
    <mergeCell ref="AB84:AC84"/>
    <mergeCell ref="AD84:AE84"/>
    <mergeCell ref="R95:W97"/>
    <mergeCell ref="R68:S68"/>
    <mergeCell ref="J87:O89"/>
    <mergeCell ref="J142:O144"/>
    <mergeCell ref="N115:O115"/>
    <mergeCell ref="J136:O136"/>
    <mergeCell ref="AD92:AE93"/>
    <mergeCell ref="Z85:AE87"/>
    <mergeCell ref="V84:W84"/>
    <mergeCell ref="Y67:Y81"/>
    <mergeCell ref="B86:C86"/>
    <mergeCell ref="L83:M83"/>
    <mergeCell ref="F87:G87"/>
    <mergeCell ref="B71:C71"/>
    <mergeCell ref="B72:C72"/>
    <mergeCell ref="B68:C68"/>
    <mergeCell ref="B69:C69"/>
    <mergeCell ref="F99:G99"/>
    <mergeCell ref="F63:G63"/>
    <mergeCell ref="B64:G65"/>
    <mergeCell ref="F84:G84"/>
    <mergeCell ref="F85:G85"/>
    <mergeCell ref="J95:O97"/>
    <mergeCell ref="N67:O67"/>
    <mergeCell ref="F86:G86"/>
    <mergeCell ref="F71:G71"/>
    <mergeCell ref="L90:M94"/>
    <mergeCell ref="F67:G67"/>
    <mergeCell ref="B80:G81"/>
    <mergeCell ref="B85:C85"/>
    <mergeCell ref="D67:E67"/>
    <mergeCell ref="I67:I81"/>
    <mergeCell ref="J84:K84"/>
    <mergeCell ref="B87:C87"/>
    <mergeCell ref="F79:G79"/>
    <mergeCell ref="L67:M67"/>
    <mergeCell ref="F70:G70"/>
    <mergeCell ref="B84:C84"/>
    <mergeCell ref="D86:E86"/>
    <mergeCell ref="L85:M85"/>
    <mergeCell ref="N69:O69"/>
    <mergeCell ref="D72:E72"/>
    <mergeCell ref="A99:A113"/>
    <mergeCell ref="A130:A143"/>
    <mergeCell ref="R101:W105"/>
    <mergeCell ref="B132:C132"/>
    <mergeCell ref="N130:O130"/>
    <mergeCell ref="L131:M131"/>
    <mergeCell ref="L70:M70"/>
    <mergeCell ref="L72:M78"/>
    <mergeCell ref="V86:W86"/>
    <mergeCell ref="N86:O86"/>
    <mergeCell ref="D100:E100"/>
    <mergeCell ref="V87:W87"/>
    <mergeCell ref="J100:K100"/>
    <mergeCell ref="R133:S133"/>
    <mergeCell ref="N99:O99"/>
    <mergeCell ref="I51:I65"/>
    <mergeCell ref="D71:E71"/>
    <mergeCell ref="T116:U116"/>
    <mergeCell ref="A67:A80"/>
    <mergeCell ref="F68:G68"/>
    <mergeCell ref="J56:K56"/>
    <mergeCell ref="Q51:Q65"/>
    <mergeCell ref="B101:G105"/>
    <mergeCell ref="B56:C56"/>
    <mergeCell ref="A83:A97"/>
    <mergeCell ref="V133:W133"/>
    <mergeCell ref="J135:K135"/>
    <mergeCell ref="N141:O141"/>
    <mergeCell ref="V141:W141"/>
    <mergeCell ref="B142:G144"/>
    <mergeCell ref="B130:C130"/>
    <mergeCell ref="D130:E130"/>
    <mergeCell ref="Z83:AA83"/>
    <mergeCell ref="N83:O83"/>
    <mergeCell ref="N70:O70"/>
    <mergeCell ref="J86:K86"/>
    <mergeCell ref="N131:O131"/>
    <mergeCell ref="R116:S116"/>
    <mergeCell ref="N134:O134"/>
    <mergeCell ref="J134:K134"/>
    <mergeCell ref="F100:G100"/>
    <mergeCell ref="J115:K115"/>
    <mergeCell ref="AD116:AE116"/>
    <mergeCell ref="R99:S99"/>
    <mergeCell ref="V100:W100"/>
    <mergeCell ref="AD130:AE130"/>
    <mergeCell ref="Z134:AA134"/>
    <mergeCell ref="Y115:Y128"/>
    <mergeCell ref="J117:O121"/>
    <mergeCell ref="Y99:Y113"/>
    <mergeCell ref="R111:W113"/>
    <mergeCell ref="T120:U125"/>
    <mergeCell ref="Z131:AA131"/>
    <mergeCell ref="N116:O116"/>
    <mergeCell ref="Z101:AE105"/>
    <mergeCell ref="Z100:AA100"/>
    <mergeCell ref="J112:O113"/>
    <mergeCell ref="AD124:AE125"/>
    <mergeCell ref="AB120:AC123"/>
    <mergeCell ref="J101:O105"/>
    <mergeCell ref="Z132:AA132"/>
    <mergeCell ref="R130:S130"/>
    <mergeCell ref="Z116:AA116"/>
    <mergeCell ref="AD115:AE115"/>
    <mergeCell ref="R117:W119"/>
    <mergeCell ref="AD132:AE132"/>
    <mergeCell ref="AB100:AC100"/>
    <mergeCell ref="AD99:AE99"/>
    <mergeCell ref="J132:K132"/>
    <mergeCell ref="Z117:AE119"/>
    <mergeCell ref="AB106:AC111"/>
    <mergeCell ref="Z112:AE113"/>
    <mergeCell ref="L106:M109"/>
    <mergeCell ref="AB116:AC116"/>
    <mergeCell ref="N111:O111"/>
    <mergeCell ref="R134:S134"/>
    <mergeCell ref="R146:S146"/>
    <mergeCell ref="T146:U146"/>
    <mergeCell ref="N146:O146"/>
    <mergeCell ref="T115:U115"/>
    <mergeCell ref="AB115:AC115"/>
    <mergeCell ref="Z115:AA115"/>
    <mergeCell ref="J116:K116"/>
    <mergeCell ref="L116:M116"/>
    <mergeCell ref="V116:W116"/>
    <mergeCell ref="V125:W125"/>
    <mergeCell ref="L130:M130"/>
    <mergeCell ref="V131:W131"/>
    <mergeCell ref="Q115:Q128"/>
    <mergeCell ref="J133:K133"/>
    <mergeCell ref="Z136:AE136"/>
    <mergeCell ref="Q146:Q160"/>
    <mergeCell ref="L100:M100"/>
    <mergeCell ref="T130:U130"/>
    <mergeCell ref="T100:U100"/>
    <mergeCell ref="R136:W136"/>
    <mergeCell ref="L134:M134"/>
    <mergeCell ref="L135:M135"/>
    <mergeCell ref="AD238:AE238"/>
    <mergeCell ref="Y238:Y252"/>
    <mergeCell ref="AB239:AC239"/>
    <mergeCell ref="V255:W255"/>
    <mergeCell ref="AD254:AE254"/>
    <mergeCell ref="AD249:AE249"/>
    <mergeCell ref="K219:O219"/>
    <mergeCell ref="R149:W150"/>
    <mergeCell ref="AD148:AE148"/>
    <mergeCell ref="Z149:AE150"/>
    <mergeCell ref="Z148:AA148"/>
    <mergeCell ref="L151:M155"/>
    <mergeCell ref="V146:W146"/>
    <mergeCell ref="R147:S147"/>
    <mergeCell ref="R142:W144"/>
    <mergeCell ref="R239:S239"/>
    <mergeCell ref="L239:M239"/>
    <mergeCell ref="N239:O239"/>
    <mergeCell ref="Z241:AA241"/>
    <mergeCell ref="Q238:Q252"/>
    <mergeCell ref="AD146:AE146"/>
    <mergeCell ref="Z147:AA147"/>
    <mergeCell ref="AB147:AC147"/>
    <mergeCell ref="AA206:AE218"/>
    <mergeCell ref="AA219:AE219"/>
    <mergeCell ref="L268:M268"/>
    <mergeCell ref="L147:M147"/>
    <mergeCell ref="N147:O147"/>
    <mergeCell ref="Z146:AA146"/>
    <mergeCell ref="AB146:AC146"/>
    <mergeCell ref="AB148:AC148"/>
    <mergeCell ref="AD239:AE239"/>
    <mergeCell ref="R254:S254"/>
    <mergeCell ref="R264:W266"/>
    <mergeCell ref="V238:W238"/>
    <mergeCell ref="N238:O238"/>
    <mergeCell ref="V256:W256"/>
    <mergeCell ref="L254:M254"/>
    <mergeCell ref="AD240:AE240"/>
    <mergeCell ref="D137:E141"/>
    <mergeCell ref="AD268:AE268"/>
    <mergeCell ref="Y146:Y160"/>
    <mergeCell ref="AB242:AC242"/>
    <mergeCell ref="Z238:AA238"/>
    <mergeCell ref="F157:G157"/>
    <mergeCell ref="F153:G153"/>
    <mergeCell ref="D157:E157"/>
    <mergeCell ref="D156:E156"/>
    <mergeCell ref="F156:G156"/>
    <mergeCell ref="R148:S148"/>
    <mergeCell ref="AB245:AC249"/>
    <mergeCell ref="Z243:AA243"/>
    <mergeCell ref="L137:M141"/>
    <mergeCell ref="AD255:AE255"/>
    <mergeCell ref="R258:S258"/>
    <mergeCell ref="B186:G188"/>
    <mergeCell ref="A190:A202"/>
    <mergeCell ref="B190:C190"/>
    <mergeCell ref="V250:W250"/>
    <mergeCell ref="N257:O257"/>
    <mergeCell ref="T259:U263"/>
    <mergeCell ref="J264:O266"/>
    <mergeCell ref="F249:G249"/>
    <mergeCell ref="B238:C238"/>
    <mergeCell ref="D240:E240"/>
    <mergeCell ref="D191:E191"/>
    <mergeCell ref="F191:G191"/>
    <mergeCell ref="B192:G194"/>
    <mergeCell ref="D195:E199"/>
    <mergeCell ref="Q206:Q218"/>
    <mergeCell ref="A204:AF204"/>
    <mergeCell ref="F190:G190"/>
    <mergeCell ref="I238:I252"/>
    <mergeCell ref="S206:W218"/>
    <mergeCell ref="S219:W219"/>
    <mergeCell ref="V147:W147"/>
    <mergeCell ref="V148:W148"/>
    <mergeCell ref="R251:W252"/>
    <mergeCell ref="I206:I218"/>
    <mergeCell ref="K206:O218"/>
    <mergeCell ref="F240:G240"/>
    <mergeCell ref="V239:W239"/>
    <mergeCell ref="T254:U254"/>
    <mergeCell ref="V254:W254"/>
    <mergeCell ref="B200:G202"/>
    <mergeCell ref="A158:G160"/>
    <mergeCell ref="A339:A350"/>
    <mergeCell ref="AD272:AE272"/>
    <mergeCell ref="A221:A233"/>
    <mergeCell ref="B239:C239"/>
    <mergeCell ref="J240:K240"/>
    <mergeCell ref="J271:K271"/>
    <mergeCell ref="N255:O255"/>
    <mergeCell ref="AB151:AC155"/>
    <mergeCell ref="F151:G151"/>
    <mergeCell ref="B256:C256"/>
    <mergeCell ref="B254:C254"/>
    <mergeCell ref="Z250:AE252"/>
    <mergeCell ref="AD242:AE242"/>
    <mergeCell ref="AB238:AC238"/>
    <mergeCell ref="Z270:AA270"/>
    <mergeCell ref="AD243:AE243"/>
    <mergeCell ref="AD244:AE244"/>
    <mergeCell ref="T238:U238"/>
    <mergeCell ref="A206:A218"/>
    <mergeCell ref="C206:G218"/>
    <mergeCell ref="Y206:Y218"/>
    <mergeCell ref="AB282:AC282"/>
    <mergeCell ref="R282:S282"/>
    <mergeCell ref="V285:W285"/>
    <mergeCell ref="D190:E190"/>
    <mergeCell ref="B157:C157"/>
    <mergeCell ref="R255:S255"/>
    <mergeCell ref="D155:E155"/>
    <mergeCell ref="L238:M238"/>
    <mergeCell ref="J241:O244"/>
    <mergeCell ref="R156:W160"/>
    <mergeCell ref="R238:S238"/>
    <mergeCell ref="L240:M240"/>
    <mergeCell ref="N240:O240"/>
    <mergeCell ref="C219:G219"/>
    <mergeCell ref="A236:AE236"/>
    <mergeCell ref="B240:C240"/>
    <mergeCell ref="B191:C191"/>
    <mergeCell ref="B155:C155"/>
    <mergeCell ref="L257:M257"/>
    <mergeCell ref="B156:C156"/>
    <mergeCell ref="J239:K239"/>
    <mergeCell ref="T239:U239"/>
    <mergeCell ref="D239:E239"/>
    <mergeCell ref="R269:S269"/>
    <mergeCell ref="A176:A188"/>
    <mergeCell ref="B176:C176"/>
    <mergeCell ref="D176:E176"/>
    <mergeCell ref="F176:G176"/>
    <mergeCell ref="B177:C177"/>
    <mergeCell ref="D177:E177"/>
    <mergeCell ref="F177:G177"/>
    <mergeCell ref="B178:G180"/>
    <mergeCell ref="D353:E353"/>
    <mergeCell ref="J278:O280"/>
    <mergeCell ref="J269:K269"/>
    <mergeCell ref="R278:W280"/>
    <mergeCell ref="V277:W277"/>
    <mergeCell ref="F254:G254"/>
    <mergeCell ref="D256:E256"/>
    <mergeCell ref="B258:G258"/>
    <mergeCell ref="J326:K326"/>
    <mergeCell ref="T340:U340"/>
    <mergeCell ref="D325:E325"/>
    <mergeCell ref="B339:C339"/>
    <mergeCell ref="F339:G339"/>
    <mergeCell ref="F334:G335"/>
    <mergeCell ref="D339:E339"/>
    <mergeCell ref="N325:O325"/>
    <mergeCell ref="J340:K340"/>
    <mergeCell ref="B285:C285"/>
    <mergeCell ref="B283:C283"/>
    <mergeCell ref="D285:E285"/>
    <mergeCell ref="F285:G285"/>
    <mergeCell ref="B300:C300"/>
    <mergeCell ref="L325:M325"/>
    <mergeCell ref="R314:S314"/>
    <mergeCell ref="R326:S326"/>
    <mergeCell ref="J287:O287"/>
    <mergeCell ref="N269:O269"/>
    <mergeCell ref="N284:O284"/>
    <mergeCell ref="V284:W284"/>
    <mergeCell ref="N282:O282"/>
    <mergeCell ref="L286:M286"/>
    <mergeCell ref="F277:G277"/>
    <mergeCell ref="L340:M340"/>
    <mergeCell ref="D297:E297"/>
    <mergeCell ref="R297:S297"/>
    <mergeCell ref="D270:E270"/>
    <mergeCell ref="R327:S327"/>
    <mergeCell ref="F326:G326"/>
    <mergeCell ref="L311:M311"/>
    <mergeCell ref="J283:K283"/>
    <mergeCell ref="L283:M283"/>
    <mergeCell ref="L312:M312"/>
    <mergeCell ref="T302:U306"/>
    <mergeCell ref="B321:G323"/>
    <mergeCell ref="J328:O329"/>
    <mergeCell ref="J335:O337"/>
    <mergeCell ref="F311:G311"/>
    <mergeCell ref="F300:G300"/>
    <mergeCell ref="D299:E299"/>
    <mergeCell ref="F298:G298"/>
    <mergeCell ref="I311:I323"/>
    <mergeCell ref="N311:O311"/>
    <mergeCell ref="D298:E298"/>
    <mergeCell ref="F299:G299"/>
    <mergeCell ref="D288:E292"/>
    <mergeCell ref="D282:E282"/>
    <mergeCell ref="Q311:Q323"/>
    <mergeCell ref="B325:C325"/>
    <mergeCell ref="F325:G325"/>
    <mergeCell ref="D316:E320"/>
    <mergeCell ref="J311:K311"/>
    <mergeCell ref="T311:U311"/>
    <mergeCell ref="B311:C311"/>
    <mergeCell ref="A311:A323"/>
    <mergeCell ref="A325:A337"/>
    <mergeCell ref="L327:M327"/>
    <mergeCell ref="B327:G329"/>
    <mergeCell ref="L316:M320"/>
    <mergeCell ref="B340:C340"/>
    <mergeCell ref="D311:E311"/>
    <mergeCell ref="N312:O312"/>
    <mergeCell ref="B354:C354"/>
    <mergeCell ref="R355:S355"/>
    <mergeCell ref="T354:U354"/>
    <mergeCell ref="R284:S284"/>
    <mergeCell ref="L370:M370"/>
    <mergeCell ref="D355:E355"/>
    <mergeCell ref="T357:U357"/>
    <mergeCell ref="L341:M341"/>
    <mergeCell ref="B284:C284"/>
    <mergeCell ref="L284:M284"/>
    <mergeCell ref="R341:S341"/>
    <mergeCell ref="R340:S340"/>
    <mergeCell ref="B313:G315"/>
    <mergeCell ref="J312:K312"/>
    <mergeCell ref="B355:C355"/>
    <mergeCell ref="D369:E369"/>
    <mergeCell ref="J364:O365"/>
    <mergeCell ref="I339:I350"/>
    <mergeCell ref="J339:K339"/>
    <mergeCell ref="B365:G366"/>
    <mergeCell ref="N353:O353"/>
    <mergeCell ref="B299:C299"/>
    <mergeCell ref="A368:A380"/>
    <mergeCell ref="D372:E372"/>
    <mergeCell ref="F370:G370"/>
    <mergeCell ref="Q368:Q380"/>
    <mergeCell ref="T339:U339"/>
    <mergeCell ref="T327:U327"/>
    <mergeCell ref="L282:M282"/>
    <mergeCell ref="D283:E283"/>
    <mergeCell ref="B312:C312"/>
    <mergeCell ref="B269:C269"/>
    <mergeCell ref="I268:I280"/>
    <mergeCell ref="B268:C268"/>
    <mergeCell ref="L256:M256"/>
    <mergeCell ref="J297:K297"/>
    <mergeCell ref="J298:K298"/>
    <mergeCell ref="J272:K272"/>
    <mergeCell ref="N286:O286"/>
    <mergeCell ref="N299:O299"/>
    <mergeCell ref="D312:E312"/>
    <mergeCell ref="L271:M271"/>
    <mergeCell ref="J258:O258"/>
    <mergeCell ref="T285:U285"/>
    <mergeCell ref="R272:W272"/>
    <mergeCell ref="V315:W315"/>
    <mergeCell ref="J321:O323"/>
    <mergeCell ref="J286:K286"/>
    <mergeCell ref="T269:U269"/>
    <mergeCell ref="N270:O270"/>
    <mergeCell ref="B307:G309"/>
    <mergeCell ref="D340:E340"/>
    <mergeCell ref="L288:M292"/>
    <mergeCell ref="N297:O297"/>
    <mergeCell ref="L299:M299"/>
    <mergeCell ref="J313:O315"/>
    <mergeCell ref="A365:A366"/>
    <mergeCell ref="T316:U321"/>
    <mergeCell ref="V320:W321"/>
    <mergeCell ref="T368:U368"/>
    <mergeCell ref="L371:M371"/>
    <mergeCell ref="L285:M285"/>
    <mergeCell ref="B297:C297"/>
    <mergeCell ref="R379:W380"/>
    <mergeCell ref="V377:W377"/>
    <mergeCell ref="V339:W339"/>
    <mergeCell ref="AD370:AE370"/>
    <mergeCell ref="F256:G256"/>
    <mergeCell ref="F238:G238"/>
    <mergeCell ref="A254:A266"/>
    <mergeCell ref="N254:O254"/>
    <mergeCell ref="I254:I266"/>
    <mergeCell ref="L245:M250"/>
    <mergeCell ref="J251:O252"/>
    <mergeCell ref="J238:K238"/>
    <mergeCell ref="B250:G252"/>
    <mergeCell ref="D245:E249"/>
    <mergeCell ref="AD241:AE241"/>
    <mergeCell ref="V370:W370"/>
    <mergeCell ref="J366:O366"/>
    <mergeCell ref="A363:G363"/>
    <mergeCell ref="V325:W325"/>
    <mergeCell ref="B257:C257"/>
    <mergeCell ref="D257:E257"/>
    <mergeCell ref="J268:K268"/>
    <mergeCell ref="J285:K285"/>
    <mergeCell ref="J282:K282"/>
    <mergeCell ref="R301:W301"/>
    <mergeCell ref="Z272:AA272"/>
    <mergeCell ref="R271:S271"/>
    <mergeCell ref="T255:U255"/>
    <mergeCell ref="Z156:AE160"/>
    <mergeCell ref="V269:W269"/>
    <mergeCell ref="L270:M270"/>
    <mergeCell ref="L269:M269"/>
    <mergeCell ref="D254:E254"/>
    <mergeCell ref="Z254:AA254"/>
    <mergeCell ref="Z240:AA240"/>
    <mergeCell ref="AB241:AC241"/>
    <mergeCell ref="D238:E238"/>
    <mergeCell ref="B270:C270"/>
    <mergeCell ref="AB243:AC243"/>
    <mergeCell ref="N250:O250"/>
    <mergeCell ref="T245:U250"/>
    <mergeCell ref="R257:S257"/>
    <mergeCell ref="F239:G239"/>
    <mergeCell ref="B271:G272"/>
    <mergeCell ref="Z255:AA255"/>
    <mergeCell ref="AB268:AC268"/>
    <mergeCell ref="AB255:AC255"/>
    <mergeCell ref="Z264:AE266"/>
    <mergeCell ref="Z256:AE258"/>
    <mergeCell ref="AB244:AC244"/>
    <mergeCell ref="Z244:AA244"/>
    <mergeCell ref="AD263:AE263"/>
    <mergeCell ref="Z242:AA242"/>
    <mergeCell ref="Z239:AA239"/>
    <mergeCell ref="J156:O160"/>
    <mergeCell ref="F263:G263"/>
    <mergeCell ref="D181:E185"/>
    <mergeCell ref="B146:C146"/>
    <mergeCell ref="F154:G154"/>
    <mergeCell ref="F155:G155"/>
    <mergeCell ref="D151:E151"/>
    <mergeCell ref="B148:C148"/>
    <mergeCell ref="F148:G148"/>
    <mergeCell ref="F149:G149"/>
    <mergeCell ref="T147:U147"/>
    <mergeCell ref="D152:E152"/>
    <mergeCell ref="F152:G152"/>
    <mergeCell ref="D150:E150"/>
    <mergeCell ref="F150:G150"/>
    <mergeCell ref="J148:O150"/>
    <mergeCell ref="D146:E146"/>
    <mergeCell ref="F146:G146"/>
    <mergeCell ref="T151:U155"/>
    <mergeCell ref="D147:E147"/>
    <mergeCell ref="F147:G147"/>
    <mergeCell ref="T148:U148"/>
    <mergeCell ref="B150:C150"/>
    <mergeCell ref="B149:C149"/>
    <mergeCell ref="D153:E153"/>
    <mergeCell ref="D154:E154"/>
    <mergeCell ref="B147:C147"/>
    <mergeCell ref="D148:E148"/>
    <mergeCell ref="D149:E149"/>
    <mergeCell ref="B153:C153"/>
    <mergeCell ref="B154:C154"/>
    <mergeCell ref="L146:M146"/>
    <mergeCell ref="B151:C151"/>
    <mergeCell ref="B152:C152"/>
    <mergeCell ref="F312:G312"/>
    <mergeCell ref="N283:O283"/>
    <mergeCell ref="V283:W283"/>
    <mergeCell ref="N271:O271"/>
    <mergeCell ref="L272:M272"/>
    <mergeCell ref="V271:W271"/>
    <mergeCell ref="B255:C255"/>
    <mergeCell ref="F270:G270"/>
    <mergeCell ref="D259:E263"/>
    <mergeCell ref="R299:S299"/>
    <mergeCell ref="L300:M300"/>
    <mergeCell ref="N300:O300"/>
    <mergeCell ref="V268:W268"/>
    <mergeCell ref="T268:U268"/>
    <mergeCell ref="D269:E269"/>
    <mergeCell ref="T283:U283"/>
    <mergeCell ref="B264:G266"/>
    <mergeCell ref="T282:U282"/>
    <mergeCell ref="V258:W258"/>
    <mergeCell ref="L255:M255"/>
    <mergeCell ref="F269:G269"/>
    <mergeCell ref="J256:K256"/>
    <mergeCell ref="B293:G295"/>
    <mergeCell ref="F297:G297"/>
    <mergeCell ref="J293:O295"/>
    <mergeCell ref="T257:U257"/>
    <mergeCell ref="V257:W257"/>
    <mergeCell ref="R256:S256"/>
    <mergeCell ref="D284:E284"/>
    <mergeCell ref="V282:W282"/>
    <mergeCell ref="V312:W312"/>
    <mergeCell ref="V311:W311"/>
  </mergeCells>
  <printOptions horizontalCentered="1" verticalCentered="1"/>
  <pageMargins left="0.19685039370078741" right="0.19685039370078741" top="0.19685039370078741" bottom="0.19685039370078741" header="0.31496062992125984" footer="0.31496062992125984"/>
  <pageSetup paperSize="9" scale="51" orientation="landscape" r:id="rId1"/>
  <rowBreaks count="7" manualBreakCount="7">
    <brk id="49" max="16383" man="1"/>
    <brk id="128" max="16383" man="1"/>
    <brk id="144" max="16383" man="1"/>
    <brk id="266" max="16383" man="1"/>
    <brk id="309" max="16383" man="1"/>
    <brk id="380" max="16383" man="1"/>
    <brk id="490" max="16383" man="1"/>
  </rowBreaks>
  <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FZ269"/>
  <sheetViews>
    <sheetView zoomScale="86" zoomScaleNormal="80" workbookViewId="0">
      <pane ySplit="1" topLeftCell="A2" activePane="bottomLeft" state="frozen"/>
      <selection pane="bottomLeft" sqref="A1:AE1"/>
    </sheetView>
  </sheetViews>
  <sheetFormatPr defaultRowHeight="15" x14ac:dyDescent="0.25"/>
  <cols>
    <col min="1" max="1" width="31.5703125" customWidth="1"/>
    <col min="2" max="2" width="12.7109375" customWidth="1"/>
    <col min="3" max="3" width="11.7109375" customWidth="1"/>
    <col min="4" max="5" width="8.7109375" hidden="1" customWidth="1"/>
    <col min="6" max="6" width="10" bestFit="1" customWidth="1"/>
    <col min="7" max="7" width="7.42578125" bestFit="1" customWidth="1"/>
    <col min="8" max="8" width="1.28515625" customWidth="1"/>
    <col min="9" max="9" width="31.7109375" customWidth="1"/>
    <col min="10" max="11" width="11.7109375" customWidth="1"/>
    <col min="12" max="13" width="8.7109375" hidden="1" customWidth="1"/>
    <col min="14" max="14" width="10" bestFit="1" customWidth="1"/>
    <col min="15" max="15" width="7.42578125" bestFit="1" customWidth="1"/>
    <col min="16" max="16" width="1.42578125" customWidth="1"/>
    <col min="17" max="17" width="32" customWidth="1"/>
    <col min="18" max="19" width="11.7109375" customWidth="1"/>
    <col min="20" max="21" width="8.7109375" hidden="1" customWidth="1"/>
    <col min="22" max="22" width="10" bestFit="1" customWidth="1"/>
    <col min="23" max="23" width="7.42578125" bestFit="1" customWidth="1"/>
    <col min="24" max="24" width="1.28515625" customWidth="1"/>
    <col min="25" max="25" width="31.7109375" customWidth="1"/>
    <col min="26" max="27" width="11.7109375" customWidth="1"/>
    <col min="28" max="29" width="8.7109375" hidden="1" customWidth="1"/>
    <col min="30" max="30" width="10" bestFit="1" customWidth="1"/>
    <col min="31" max="31" width="7.42578125" bestFit="1" customWidth="1"/>
  </cols>
  <sheetData>
    <row r="1" spans="1:31" ht="31.15" customHeight="1" x14ac:dyDescent="0.25">
      <c r="A1" s="918" t="s">
        <v>599</v>
      </c>
      <c r="B1" s="918"/>
      <c r="C1" s="918"/>
      <c r="D1" s="918"/>
      <c r="E1" s="918"/>
      <c r="F1" s="918"/>
      <c r="G1" s="918"/>
      <c r="H1" s="918"/>
      <c r="I1" s="918"/>
      <c r="J1" s="918"/>
      <c r="K1" s="918"/>
      <c r="L1" s="918"/>
      <c r="M1" s="918"/>
      <c r="N1" s="918"/>
      <c r="O1" s="918"/>
      <c r="P1" s="918"/>
      <c r="Q1" s="918"/>
      <c r="R1" s="918"/>
      <c r="S1" s="918"/>
      <c r="T1" s="918"/>
      <c r="U1" s="918"/>
      <c r="V1" s="918"/>
      <c r="W1" s="918"/>
      <c r="X1" s="918"/>
      <c r="Y1" s="918"/>
      <c r="Z1" s="918"/>
      <c r="AA1" s="918"/>
      <c r="AB1" s="918"/>
      <c r="AC1" s="918"/>
      <c r="AD1" s="918"/>
      <c r="AE1" s="918"/>
    </row>
    <row r="2" spans="1:31" ht="15.75" thickBot="1" x14ac:dyDescent="0.3"/>
    <row r="3" spans="1:31" ht="23.65" customHeight="1" thickTop="1" x14ac:dyDescent="0.25">
      <c r="A3" s="755" t="s">
        <v>1629</v>
      </c>
      <c r="B3" s="621" t="s">
        <v>0</v>
      </c>
      <c r="C3" s="622"/>
      <c r="D3" s="623" t="s">
        <v>108</v>
      </c>
      <c r="E3" s="624"/>
      <c r="F3" s="624" t="s">
        <v>108</v>
      </c>
      <c r="G3" s="625"/>
      <c r="I3" s="1029" t="s">
        <v>1810</v>
      </c>
      <c r="J3" s="686" t="s">
        <v>0</v>
      </c>
      <c r="K3" s="687"/>
      <c r="L3" s="686"/>
      <c r="M3" s="687"/>
      <c r="N3" s="901" t="s">
        <v>108</v>
      </c>
      <c r="O3" s="877"/>
      <c r="Q3" s="1029" t="s">
        <v>1811</v>
      </c>
      <c r="R3" s="686" t="s">
        <v>0</v>
      </c>
      <c r="S3" s="687"/>
      <c r="T3" s="686" t="s">
        <v>108</v>
      </c>
      <c r="U3" s="687"/>
      <c r="V3" s="901" t="s">
        <v>108</v>
      </c>
      <c r="W3" s="877"/>
      <c r="Y3" s="1029" t="s">
        <v>1812</v>
      </c>
      <c r="Z3" s="686" t="s">
        <v>0</v>
      </c>
      <c r="AA3" s="687"/>
      <c r="AB3" s="686" t="s">
        <v>108</v>
      </c>
      <c r="AC3" s="687"/>
      <c r="AD3" s="901" t="s">
        <v>108</v>
      </c>
      <c r="AE3" s="877"/>
    </row>
    <row r="4" spans="1:31" ht="20.25" customHeight="1" x14ac:dyDescent="0.25">
      <c r="A4" s="756"/>
      <c r="B4" s="626" t="s">
        <v>1014</v>
      </c>
      <c r="C4" s="627"/>
      <c r="D4" s="727">
        <v>92000</v>
      </c>
      <c r="E4" s="630"/>
      <c r="F4" s="646">
        <f>D4*(1-'SZORZÓ+FELTÉTELEK'!$A$1)</f>
        <v>92000</v>
      </c>
      <c r="G4" s="844"/>
      <c r="I4" s="1030"/>
      <c r="J4" s="529" t="s">
        <v>1081</v>
      </c>
      <c r="K4" s="530"/>
      <c r="L4" s="646">
        <v>128000</v>
      </c>
      <c r="M4" s="631"/>
      <c r="N4" s="646">
        <f>L4*(1-'SZORZÓ+FELTÉTELEK'!$A$1)</f>
        <v>128000</v>
      </c>
      <c r="O4" s="844"/>
      <c r="Q4" s="1030"/>
      <c r="R4" s="529" t="s">
        <v>1081</v>
      </c>
      <c r="S4" s="530"/>
      <c r="T4" s="770">
        <v>141000</v>
      </c>
      <c r="U4" s="771"/>
      <c r="V4" s="744">
        <f>T4*(1-'SZORZÓ+FELTÉTELEK'!$A$1)</f>
        <v>141000</v>
      </c>
      <c r="W4" s="798"/>
      <c r="Y4" s="1030"/>
      <c r="Z4" s="529" t="s">
        <v>1081</v>
      </c>
      <c r="AA4" s="530"/>
      <c r="AB4" s="770">
        <v>167000</v>
      </c>
      <c r="AC4" s="771"/>
      <c r="AD4" s="744">
        <f>AB4*(1-'SZORZÓ+FELTÉTELEK'!$A$1)</f>
        <v>167000</v>
      </c>
      <c r="AE4" s="798"/>
    </row>
    <row r="5" spans="1:31" ht="20.25" customHeight="1" x14ac:dyDescent="0.25">
      <c r="A5" s="756"/>
      <c r="B5" s="638"/>
      <c r="C5" s="639"/>
      <c r="D5" s="639"/>
      <c r="E5" s="639"/>
      <c r="F5" s="639"/>
      <c r="G5" s="640"/>
      <c r="I5" s="1030"/>
      <c r="J5" s="529" t="s">
        <v>1994</v>
      </c>
      <c r="K5" s="530"/>
      <c r="L5" s="770">
        <v>128000</v>
      </c>
      <c r="M5" s="771"/>
      <c r="N5" s="646">
        <f>L5*(1-'SZORZÓ+FELTÉTELEK'!$A$1)</f>
        <v>128000</v>
      </c>
      <c r="O5" s="844"/>
      <c r="Q5" s="1030"/>
      <c r="R5" s="529" t="s">
        <v>1994</v>
      </c>
      <c r="S5" s="530"/>
      <c r="T5" s="770">
        <v>141000</v>
      </c>
      <c r="U5" s="771"/>
      <c r="V5" s="744">
        <f>T5*(1-'SZORZÓ+FELTÉTELEK'!$A$1)</f>
        <v>141000</v>
      </c>
      <c r="W5" s="798"/>
      <c r="Y5" s="1030"/>
      <c r="Z5" s="529" t="s">
        <v>1994</v>
      </c>
      <c r="AA5" s="530"/>
      <c r="AB5" s="770">
        <v>167000</v>
      </c>
      <c r="AC5" s="771"/>
      <c r="AD5" s="744">
        <f>AB5*(1-'SZORZÓ+FELTÉTELEK'!$A$1)</f>
        <v>167000</v>
      </c>
      <c r="AE5" s="798"/>
    </row>
    <row r="6" spans="1:31" ht="20.25" customHeight="1" x14ac:dyDescent="0.25">
      <c r="A6" s="756"/>
      <c r="B6" s="804"/>
      <c r="C6" s="805"/>
      <c r="D6" s="805"/>
      <c r="E6" s="805"/>
      <c r="F6" s="805"/>
      <c r="G6" s="806"/>
      <c r="I6" s="1030"/>
      <c r="J6" s="810" t="s">
        <v>1441</v>
      </c>
      <c r="K6" s="811"/>
      <c r="L6" s="770">
        <f>L5+2100</f>
        <v>130100</v>
      </c>
      <c r="M6" s="771"/>
      <c r="N6" s="646">
        <f>L6*(1-'SZORZÓ+FELTÉTELEK'!$A$1)</f>
        <v>130100</v>
      </c>
      <c r="O6" s="844"/>
      <c r="Q6" s="1030"/>
      <c r="R6" s="810" t="s">
        <v>1441</v>
      </c>
      <c r="S6" s="811"/>
      <c r="T6" s="770">
        <f>T4+2100</f>
        <v>143100</v>
      </c>
      <c r="U6" s="771"/>
      <c r="V6" s="744">
        <f>T6*(1-'SZORZÓ+FELTÉTELEK'!$A$1)</f>
        <v>143100</v>
      </c>
      <c r="W6" s="798"/>
      <c r="Y6" s="1030"/>
      <c r="Z6" s="810" t="s">
        <v>1441</v>
      </c>
      <c r="AA6" s="811"/>
      <c r="AB6" s="770">
        <f>AB4+2100</f>
        <v>169100</v>
      </c>
      <c r="AC6" s="771"/>
      <c r="AD6" s="744">
        <f>AB6*(1-'SZORZÓ+FELTÉTELEK'!$A$1)</f>
        <v>169100</v>
      </c>
      <c r="AE6" s="798"/>
    </row>
    <row r="7" spans="1:31" ht="20.25" customHeight="1" x14ac:dyDescent="0.25">
      <c r="A7" s="756"/>
      <c r="B7" s="804"/>
      <c r="C7" s="805"/>
      <c r="D7" s="805"/>
      <c r="E7" s="805"/>
      <c r="F7" s="805"/>
      <c r="G7" s="806"/>
      <c r="I7" s="1030"/>
      <c r="J7" s="810" t="s">
        <v>1442</v>
      </c>
      <c r="K7" s="811"/>
      <c r="L7" s="770">
        <f>L5+15900</f>
        <v>143900</v>
      </c>
      <c r="M7" s="771"/>
      <c r="N7" s="646">
        <f>L7*(1-'SZORZÓ+FELTÉTELEK'!$A$1)</f>
        <v>143900</v>
      </c>
      <c r="O7" s="844"/>
      <c r="Q7" s="1030"/>
      <c r="R7" s="810" t="s">
        <v>1442</v>
      </c>
      <c r="S7" s="811"/>
      <c r="T7" s="770">
        <f>T4+15900</f>
        <v>156900</v>
      </c>
      <c r="U7" s="771"/>
      <c r="V7" s="744">
        <f>T7*(1-'SZORZÓ+FELTÉTELEK'!$A$1)</f>
        <v>156900</v>
      </c>
      <c r="W7" s="798"/>
      <c r="Y7" s="1030"/>
      <c r="Z7" s="810" t="s">
        <v>1442</v>
      </c>
      <c r="AA7" s="811"/>
      <c r="AB7" s="770">
        <f>AB4+15900</f>
        <v>182900</v>
      </c>
      <c r="AC7" s="771"/>
      <c r="AD7" s="744">
        <f>AB7*(1-'SZORZÓ+FELTÉTELEK'!$A$1)</f>
        <v>182900</v>
      </c>
      <c r="AE7" s="798"/>
    </row>
    <row r="8" spans="1:31" ht="20.25" customHeight="1" x14ac:dyDescent="0.25">
      <c r="A8" s="756"/>
      <c r="B8" s="804"/>
      <c r="C8" s="805"/>
      <c r="D8" s="805"/>
      <c r="E8" s="805"/>
      <c r="F8" s="805"/>
      <c r="G8" s="806"/>
      <c r="I8" s="1030"/>
      <c r="J8" s="714" t="s">
        <v>68</v>
      </c>
      <c r="K8" s="715"/>
      <c r="L8" s="715"/>
      <c r="M8" s="715"/>
      <c r="N8" s="715"/>
      <c r="O8" s="716"/>
      <c r="Q8" s="1030"/>
      <c r="R8" s="2020" t="s">
        <v>68</v>
      </c>
      <c r="S8" s="2021"/>
      <c r="T8" s="2021"/>
      <c r="U8" s="2021"/>
      <c r="V8" s="2021"/>
      <c r="W8" s="2022"/>
      <c r="Y8" s="1030"/>
      <c r="Z8" s="2020" t="s">
        <v>68</v>
      </c>
      <c r="AA8" s="2021"/>
      <c r="AB8" s="2021"/>
      <c r="AC8" s="2021"/>
      <c r="AD8" s="2021"/>
      <c r="AE8" s="2022"/>
    </row>
    <row r="9" spans="1:31" ht="12.75" customHeight="1" x14ac:dyDescent="0.25">
      <c r="A9" s="756"/>
      <c r="B9" s="641"/>
      <c r="C9" s="642"/>
      <c r="D9" s="642"/>
      <c r="E9" s="642"/>
      <c r="F9" s="642"/>
      <c r="G9" s="643"/>
      <c r="I9" s="1030"/>
      <c r="J9" s="88" t="s">
        <v>2</v>
      </c>
      <c r="K9" s="89" t="s">
        <v>259</v>
      </c>
      <c r="L9" s="654"/>
      <c r="M9" s="655"/>
      <c r="N9" s="87" t="s">
        <v>3</v>
      </c>
      <c r="O9" s="119" t="s">
        <v>47</v>
      </c>
      <c r="Q9" s="1030"/>
      <c r="R9" s="88" t="s">
        <v>2</v>
      </c>
      <c r="S9" s="89" t="s">
        <v>259</v>
      </c>
      <c r="T9" s="654"/>
      <c r="U9" s="655"/>
      <c r="V9" s="87" t="s">
        <v>3</v>
      </c>
      <c r="W9" s="119" t="s">
        <v>47</v>
      </c>
      <c r="Y9" s="1030"/>
      <c r="Z9" s="88" t="s">
        <v>2</v>
      </c>
      <c r="AA9" s="89" t="s">
        <v>148</v>
      </c>
      <c r="AB9" s="654"/>
      <c r="AC9" s="655"/>
      <c r="AD9" s="87" t="s">
        <v>3</v>
      </c>
      <c r="AE9" s="119" t="s">
        <v>47</v>
      </c>
    </row>
    <row r="10" spans="1:31" ht="12.75" customHeight="1" x14ac:dyDescent="0.25">
      <c r="A10" s="756"/>
      <c r="B10" s="88" t="s">
        <v>2</v>
      </c>
      <c r="C10" s="353" t="s">
        <v>1628</v>
      </c>
      <c r="D10" s="654"/>
      <c r="E10" s="655"/>
      <c r="F10" s="88" t="s">
        <v>3</v>
      </c>
      <c r="G10" s="112" t="s">
        <v>100</v>
      </c>
      <c r="I10" s="1030"/>
      <c r="J10" s="88" t="s">
        <v>5</v>
      </c>
      <c r="K10" s="89" t="s">
        <v>1571</v>
      </c>
      <c r="L10" s="656"/>
      <c r="M10" s="657"/>
      <c r="N10" s="87" t="s">
        <v>6</v>
      </c>
      <c r="O10" s="118" t="s">
        <v>22</v>
      </c>
      <c r="Q10" s="1030"/>
      <c r="R10" s="88" t="s">
        <v>5</v>
      </c>
      <c r="S10" s="89" t="s">
        <v>368</v>
      </c>
      <c r="T10" s="656"/>
      <c r="U10" s="657"/>
      <c r="V10" s="87" t="s">
        <v>6</v>
      </c>
      <c r="W10" s="118" t="s">
        <v>22</v>
      </c>
      <c r="Y10" s="1030"/>
      <c r="Z10" s="88" t="s">
        <v>5</v>
      </c>
      <c r="AA10" s="89" t="s">
        <v>12</v>
      </c>
      <c r="AB10" s="656"/>
      <c r="AC10" s="657"/>
      <c r="AD10" s="87" t="s">
        <v>6</v>
      </c>
      <c r="AE10" s="118" t="s">
        <v>22</v>
      </c>
    </row>
    <row r="11" spans="1:31" ht="12.75" customHeight="1" x14ac:dyDescent="0.25">
      <c r="A11" s="756"/>
      <c r="B11" s="88" t="s">
        <v>5</v>
      </c>
      <c r="C11" s="89" t="s">
        <v>64</v>
      </c>
      <c r="D11" s="656"/>
      <c r="E11" s="657"/>
      <c r="F11" s="88"/>
      <c r="G11" s="110"/>
      <c r="I11" s="1030"/>
      <c r="J11" s="88" t="s">
        <v>7</v>
      </c>
      <c r="K11" s="89" t="s">
        <v>1572</v>
      </c>
      <c r="L11" s="656"/>
      <c r="M11" s="657"/>
      <c r="N11" s="7" t="s">
        <v>8</v>
      </c>
      <c r="O11" s="118" t="s">
        <v>14</v>
      </c>
      <c r="Q11" s="1030"/>
      <c r="R11" s="88" t="s">
        <v>7</v>
      </c>
      <c r="S11" s="89" t="s">
        <v>49</v>
      </c>
      <c r="T11" s="656"/>
      <c r="U11" s="657"/>
      <c r="V11" s="7" t="s">
        <v>8</v>
      </c>
      <c r="W11" s="118" t="s">
        <v>14</v>
      </c>
      <c r="Y11" s="1030"/>
      <c r="Z11" s="88" t="s">
        <v>7</v>
      </c>
      <c r="AA11" s="89" t="s">
        <v>69</v>
      </c>
      <c r="AB11" s="656"/>
      <c r="AC11" s="657"/>
      <c r="AD11" s="7" t="s">
        <v>8</v>
      </c>
      <c r="AE11" s="118" t="s">
        <v>14</v>
      </c>
    </row>
    <row r="12" spans="1:31" ht="12.75" customHeight="1" x14ac:dyDescent="0.25">
      <c r="A12" s="756"/>
      <c r="B12" s="88" t="s">
        <v>7</v>
      </c>
      <c r="C12" s="353" t="s">
        <v>280</v>
      </c>
      <c r="D12" s="656"/>
      <c r="E12" s="657"/>
      <c r="F12" s="88" t="s">
        <v>6</v>
      </c>
      <c r="G12" s="110" t="s">
        <v>1630</v>
      </c>
      <c r="I12" s="1030"/>
      <c r="J12" s="88" t="s">
        <v>9</v>
      </c>
      <c r="K12" s="89" t="s">
        <v>261</v>
      </c>
      <c r="L12" s="656"/>
      <c r="M12" s="657"/>
      <c r="N12" s="7" t="s">
        <v>10</v>
      </c>
      <c r="O12" s="117" t="s">
        <v>20</v>
      </c>
      <c r="Q12" s="1030"/>
      <c r="R12" s="88" t="s">
        <v>9</v>
      </c>
      <c r="S12" s="89" t="s">
        <v>261</v>
      </c>
      <c r="T12" s="656"/>
      <c r="U12" s="657"/>
      <c r="V12" s="7" t="s">
        <v>10</v>
      </c>
      <c r="W12" s="117" t="s">
        <v>20</v>
      </c>
      <c r="Y12" s="1030"/>
      <c r="Z12" s="88" t="s">
        <v>9</v>
      </c>
      <c r="AA12" s="89" t="s">
        <v>261</v>
      </c>
      <c r="AB12" s="656"/>
      <c r="AC12" s="657"/>
      <c r="AD12" s="7" t="s">
        <v>10</v>
      </c>
      <c r="AE12" s="117" t="s">
        <v>20</v>
      </c>
    </row>
    <row r="13" spans="1:31" ht="12.75" customHeight="1" x14ac:dyDescent="0.25">
      <c r="A13" s="756"/>
      <c r="B13" s="88" t="s">
        <v>9</v>
      </c>
      <c r="C13" s="89" t="s">
        <v>13</v>
      </c>
      <c r="D13" s="656"/>
      <c r="E13" s="657"/>
      <c r="F13" s="90" t="s">
        <v>10</v>
      </c>
      <c r="G13" s="110" t="s">
        <v>32</v>
      </c>
      <c r="I13" s="1030"/>
      <c r="J13" s="88" t="s">
        <v>626</v>
      </c>
      <c r="K13" s="89" t="s">
        <v>86</v>
      </c>
      <c r="L13" s="656"/>
      <c r="M13" s="657"/>
      <c r="N13" s="1855"/>
      <c r="O13" s="1856"/>
      <c r="Q13" s="1030"/>
      <c r="R13" s="88" t="s">
        <v>626</v>
      </c>
      <c r="S13" s="89" t="s">
        <v>86</v>
      </c>
      <c r="T13" s="656"/>
      <c r="U13" s="657"/>
      <c r="V13" s="1855"/>
      <c r="W13" s="1856"/>
      <c r="Y13" s="1030"/>
      <c r="Z13" s="88" t="s">
        <v>626</v>
      </c>
      <c r="AA13" s="89" t="s">
        <v>86</v>
      </c>
      <c r="AB13" s="656"/>
      <c r="AC13" s="657"/>
      <c r="AD13" s="1855"/>
      <c r="AE13" s="1856"/>
    </row>
    <row r="14" spans="1:31" ht="12.75" customHeight="1" x14ac:dyDescent="0.25">
      <c r="A14" s="756"/>
      <c r="B14" s="88" t="s">
        <v>11</v>
      </c>
      <c r="C14" s="89" t="s">
        <v>70</v>
      </c>
      <c r="D14" s="658"/>
      <c r="E14" s="659"/>
      <c r="F14" s="90"/>
      <c r="G14" s="110"/>
      <c r="I14" s="1030"/>
      <c r="J14" s="88" t="s">
        <v>11</v>
      </c>
      <c r="K14" s="89" t="s">
        <v>36</v>
      </c>
      <c r="L14" s="658"/>
      <c r="M14" s="659"/>
      <c r="N14" s="1857"/>
      <c r="O14" s="1858"/>
      <c r="Q14" s="1030"/>
      <c r="R14" s="88" t="s">
        <v>11</v>
      </c>
      <c r="S14" s="89" t="s">
        <v>36</v>
      </c>
      <c r="T14" s="658"/>
      <c r="U14" s="659"/>
      <c r="V14" s="1857"/>
      <c r="W14" s="1858"/>
      <c r="Y14" s="1030"/>
      <c r="Z14" s="88" t="s">
        <v>11</v>
      </c>
      <c r="AA14" s="89" t="s">
        <v>36</v>
      </c>
      <c r="AB14" s="658"/>
      <c r="AC14" s="659"/>
      <c r="AD14" s="1857"/>
      <c r="AE14" s="1858"/>
    </row>
    <row r="15" spans="1:31" ht="133.5" customHeight="1" x14ac:dyDescent="0.25">
      <c r="A15" s="756"/>
      <c r="B15" s="817" t="s">
        <v>1719</v>
      </c>
      <c r="C15" s="818"/>
      <c r="D15" s="818"/>
      <c r="E15" s="818"/>
      <c r="F15" s="818"/>
      <c r="G15" s="819"/>
      <c r="I15" s="1030"/>
      <c r="J15" s="730" t="s">
        <v>1573</v>
      </c>
      <c r="K15" s="681"/>
      <c r="L15" s="681"/>
      <c r="M15" s="681"/>
      <c r="N15" s="681"/>
      <c r="O15" s="894"/>
      <c r="Q15" s="1030"/>
      <c r="R15" s="730" t="s">
        <v>706</v>
      </c>
      <c r="S15" s="681"/>
      <c r="T15" s="681"/>
      <c r="U15" s="681"/>
      <c r="V15" s="681"/>
      <c r="W15" s="894"/>
      <c r="Y15" s="1030"/>
      <c r="Z15" s="730" t="s">
        <v>1130</v>
      </c>
      <c r="AA15" s="681"/>
      <c r="AB15" s="681"/>
      <c r="AC15" s="681"/>
      <c r="AD15" s="681"/>
      <c r="AE15" s="894"/>
    </row>
    <row r="16" spans="1:31" ht="23.65" customHeight="1" thickBot="1" x14ac:dyDescent="0.3">
      <c r="A16" s="757"/>
      <c r="B16" s="820"/>
      <c r="C16" s="821"/>
      <c r="D16" s="821"/>
      <c r="E16" s="821"/>
      <c r="F16" s="821"/>
      <c r="G16" s="822"/>
      <c r="I16" s="1031"/>
      <c r="J16" s="985"/>
      <c r="K16" s="897"/>
      <c r="L16" s="897"/>
      <c r="M16" s="897"/>
      <c r="N16" s="897"/>
      <c r="O16" s="898"/>
      <c r="Q16" s="1031"/>
      <c r="R16" s="985"/>
      <c r="S16" s="897"/>
      <c r="T16" s="897"/>
      <c r="U16" s="897"/>
      <c r="V16" s="897"/>
      <c r="W16" s="898"/>
      <c r="Y16" s="1031"/>
      <c r="Z16" s="985"/>
      <c r="AA16" s="897"/>
      <c r="AB16" s="897"/>
      <c r="AC16" s="897"/>
      <c r="AD16" s="897"/>
      <c r="AE16" s="898"/>
    </row>
    <row r="17" spans="1:31" ht="15.6" customHeight="1" thickTop="1" thickBot="1" x14ac:dyDescent="0.3"/>
    <row r="18" spans="1:31" ht="23.65" customHeight="1" thickTop="1" x14ac:dyDescent="0.25">
      <c r="A18" s="1029" t="s">
        <v>1813</v>
      </c>
      <c r="B18" s="686" t="s">
        <v>0</v>
      </c>
      <c r="C18" s="687"/>
      <c r="D18" s="686" t="s">
        <v>108</v>
      </c>
      <c r="E18" s="687"/>
      <c r="F18" s="901" t="s">
        <v>108</v>
      </c>
      <c r="G18" s="877"/>
      <c r="I18" s="1029" t="s">
        <v>1814</v>
      </c>
      <c r="J18" s="686" t="s">
        <v>0</v>
      </c>
      <c r="K18" s="687"/>
      <c r="L18" s="686" t="s">
        <v>108</v>
      </c>
      <c r="M18" s="687"/>
      <c r="N18" s="901" t="s">
        <v>108</v>
      </c>
      <c r="O18" s="877"/>
      <c r="Q18" s="1029" t="s">
        <v>1149</v>
      </c>
      <c r="R18" s="721" t="s">
        <v>0</v>
      </c>
      <c r="S18" s="722"/>
      <c r="T18" s="721" t="s">
        <v>108</v>
      </c>
      <c r="U18" s="1112"/>
      <c r="V18" s="687" t="s">
        <v>108</v>
      </c>
      <c r="W18" s="876"/>
      <c r="Y18" s="1029" t="s">
        <v>1137</v>
      </c>
      <c r="Z18" s="721" t="s">
        <v>0</v>
      </c>
      <c r="AA18" s="722"/>
      <c r="AB18" s="721" t="s">
        <v>108</v>
      </c>
      <c r="AC18" s="1112"/>
      <c r="AD18" s="687" t="s">
        <v>108</v>
      </c>
      <c r="AE18" s="876"/>
    </row>
    <row r="19" spans="1:31" ht="20.25" customHeight="1" x14ac:dyDescent="0.25">
      <c r="A19" s="1030"/>
      <c r="B19" s="529" t="s">
        <v>1081</v>
      </c>
      <c r="C19" s="530"/>
      <c r="D19" s="770">
        <v>118000</v>
      </c>
      <c r="E19" s="771"/>
      <c r="F19" s="744">
        <f>D19*(1-'SZORZÓ+FELTÉTELEK'!$A$1)</f>
        <v>118000</v>
      </c>
      <c r="G19" s="798"/>
      <c r="I19" s="1030"/>
      <c r="J19" s="529" t="s">
        <v>1081</v>
      </c>
      <c r="K19" s="530"/>
      <c r="L19" s="770">
        <v>144000</v>
      </c>
      <c r="M19" s="771"/>
      <c r="N19" s="744">
        <f>L19*(1-'SZORZÓ+FELTÉTELEK'!$A$1)</f>
        <v>144000</v>
      </c>
      <c r="O19" s="798"/>
      <c r="Q19" s="1030"/>
      <c r="R19" s="529" t="s">
        <v>1114</v>
      </c>
      <c r="S19" s="530"/>
      <c r="T19" s="770">
        <v>980000</v>
      </c>
      <c r="U19" s="771"/>
      <c r="V19" s="744">
        <f>T19*(1-'SZORZÓ+FELTÉTELEK'!$A$1)</f>
        <v>980000</v>
      </c>
      <c r="W19" s="798"/>
      <c r="Y19" s="1030"/>
      <c r="Z19" s="529" t="s">
        <v>1114</v>
      </c>
      <c r="AA19" s="530"/>
      <c r="AB19" s="770">
        <v>270000</v>
      </c>
      <c r="AC19" s="771"/>
      <c r="AD19" s="744">
        <f>AB19*(1-'SZORZÓ+FELTÉTELEK'!$A$1)</f>
        <v>270000</v>
      </c>
      <c r="AE19" s="798"/>
    </row>
    <row r="20" spans="1:31" ht="20.25" customHeight="1" x14ac:dyDescent="0.25">
      <c r="A20" s="1030"/>
      <c r="B20" s="529" t="s">
        <v>1994</v>
      </c>
      <c r="C20" s="530"/>
      <c r="D20" s="770">
        <v>118000</v>
      </c>
      <c r="E20" s="771"/>
      <c r="F20" s="744">
        <f>D20*(1-'SZORZÓ+FELTÉTELEK'!$A$1)</f>
        <v>118000</v>
      </c>
      <c r="G20" s="798"/>
      <c r="I20" s="1030"/>
      <c r="J20" s="529" t="s">
        <v>1994</v>
      </c>
      <c r="K20" s="530"/>
      <c r="L20" s="770">
        <v>144000</v>
      </c>
      <c r="M20" s="771"/>
      <c r="N20" s="744">
        <f>L20*(1-'SZORZÓ+FELTÉTELEK'!$A$1)</f>
        <v>144000</v>
      </c>
      <c r="O20" s="798"/>
      <c r="Q20" s="1030"/>
      <c r="R20" s="708" t="s">
        <v>68</v>
      </c>
      <c r="S20" s="709"/>
      <c r="T20" s="709"/>
      <c r="U20" s="709"/>
      <c r="V20" s="709"/>
      <c r="W20" s="710"/>
      <c r="Y20" s="1030"/>
      <c r="Z20" s="529" t="s">
        <v>1434</v>
      </c>
      <c r="AA20" s="530"/>
      <c r="AB20" s="770">
        <v>274000</v>
      </c>
      <c r="AC20" s="771"/>
      <c r="AD20" s="744">
        <f>AB20*(1-'SZORZÓ+FELTÉTELEK'!$A$1)</f>
        <v>274000</v>
      </c>
      <c r="AE20" s="798"/>
    </row>
    <row r="21" spans="1:31" ht="20.25" customHeight="1" x14ac:dyDescent="0.25">
      <c r="A21" s="1030"/>
      <c r="B21" s="810" t="s">
        <v>1441</v>
      </c>
      <c r="C21" s="811"/>
      <c r="D21" s="770">
        <f>D19+2100</f>
        <v>120100</v>
      </c>
      <c r="E21" s="771"/>
      <c r="F21" s="744">
        <f>D21*(1-'SZORZÓ+FELTÉTELEK'!$A$1)</f>
        <v>120100</v>
      </c>
      <c r="G21" s="798"/>
      <c r="I21" s="1030"/>
      <c r="J21" s="810" t="s">
        <v>1441</v>
      </c>
      <c r="K21" s="811"/>
      <c r="L21" s="770">
        <f>L19+2100</f>
        <v>146100</v>
      </c>
      <c r="M21" s="771"/>
      <c r="N21" s="744">
        <f>L21*(1-'SZORZÓ+FELTÉTELEK'!$A$1)</f>
        <v>146100</v>
      </c>
      <c r="O21" s="798"/>
      <c r="Q21" s="1030"/>
      <c r="R21" s="711"/>
      <c r="S21" s="712"/>
      <c r="T21" s="712"/>
      <c r="U21" s="712"/>
      <c r="V21" s="712"/>
      <c r="W21" s="713"/>
      <c r="Y21" s="1030"/>
      <c r="Z21" s="529" t="s">
        <v>367</v>
      </c>
      <c r="AA21" s="530"/>
      <c r="AB21" s="770">
        <v>485000</v>
      </c>
      <c r="AC21" s="771"/>
      <c r="AD21" s="744">
        <f>AB21*(1-'SZORZÓ+FELTÉTELEK'!$A$1)</f>
        <v>485000</v>
      </c>
      <c r="AE21" s="798"/>
    </row>
    <row r="22" spans="1:31" ht="20.25" customHeight="1" x14ac:dyDescent="0.25">
      <c r="A22" s="1030"/>
      <c r="B22" s="810" t="s">
        <v>1442</v>
      </c>
      <c r="C22" s="811"/>
      <c r="D22" s="770">
        <f>D19+15900</f>
        <v>133900</v>
      </c>
      <c r="E22" s="771"/>
      <c r="F22" s="744">
        <f>D22*(1-'SZORZÓ+FELTÉTELEK'!$A$1)</f>
        <v>133900</v>
      </c>
      <c r="G22" s="798"/>
      <c r="I22" s="1030"/>
      <c r="J22" s="810" t="s">
        <v>1442</v>
      </c>
      <c r="K22" s="811"/>
      <c r="L22" s="770">
        <f>L19+15900</f>
        <v>159900</v>
      </c>
      <c r="M22" s="771"/>
      <c r="N22" s="744">
        <f>L22*(1-'SZORZÓ+FELTÉTELEK'!$A$1)</f>
        <v>159900</v>
      </c>
      <c r="O22" s="798"/>
      <c r="Q22" s="1030"/>
      <c r="R22" s="711"/>
      <c r="S22" s="712"/>
      <c r="T22" s="712"/>
      <c r="U22" s="712"/>
      <c r="V22" s="712"/>
      <c r="W22" s="713"/>
      <c r="Y22" s="1030"/>
      <c r="Z22" s="708" t="s">
        <v>68</v>
      </c>
      <c r="AA22" s="709"/>
      <c r="AB22" s="709"/>
      <c r="AC22" s="709"/>
      <c r="AD22" s="709"/>
      <c r="AE22" s="710"/>
    </row>
    <row r="23" spans="1:31" ht="20.25" customHeight="1" x14ac:dyDescent="0.25">
      <c r="A23" s="1030"/>
      <c r="B23" s="2020" t="s">
        <v>68</v>
      </c>
      <c r="C23" s="2021"/>
      <c r="D23" s="2021"/>
      <c r="E23" s="2021"/>
      <c r="F23" s="2021"/>
      <c r="G23" s="2022"/>
      <c r="I23" s="1030"/>
      <c r="J23" s="2020" t="s">
        <v>68</v>
      </c>
      <c r="K23" s="2021"/>
      <c r="L23" s="2021"/>
      <c r="M23" s="2021"/>
      <c r="N23" s="2021"/>
      <c r="O23" s="2022"/>
      <c r="Q23" s="1030"/>
      <c r="R23" s="714"/>
      <c r="S23" s="715"/>
      <c r="T23" s="715"/>
      <c r="U23" s="715"/>
      <c r="V23" s="715"/>
      <c r="W23" s="716"/>
      <c r="Y23" s="1030"/>
      <c r="Z23" s="714"/>
      <c r="AA23" s="715"/>
      <c r="AB23" s="715"/>
      <c r="AC23" s="715"/>
      <c r="AD23" s="715"/>
      <c r="AE23" s="716"/>
    </row>
    <row r="24" spans="1:31" ht="12.75" customHeight="1" x14ac:dyDescent="0.25">
      <c r="A24" s="1030"/>
      <c r="B24" s="88" t="s">
        <v>2</v>
      </c>
      <c r="C24" s="89" t="s">
        <v>295</v>
      </c>
      <c r="D24" s="654"/>
      <c r="E24" s="655"/>
      <c r="F24" s="87" t="s">
        <v>3</v>
      </c>
      <c r="G24" s="119" t="s">
        <v>47</v>
      </c>
      <c r="I24" s="1030"/>
      <c r="J24" s="88" t="s">
        <v>2</v>
      </c>
      <c r="K24" s="89" t="s">
        <v>295</v>
      </c>
      <c r="L24" s="654"/>
      <c r="M24" s="655"/>
      <c r="N24" s="87" t="s">
        <v>3</v>
      </c>
      <c r="O24" s="119" t="s">
        <v>47</v>
      </c>
      <c r="Q24" s="1030"/>
      <c r="R24" s="88" t="s">
        <v>2</v>
      </c>
      <c r="S24" s="89" t="s">
        <v>58</v>
      </c>
      <c r="T24" s="654"/>
      <c r="U24" s="655"/>
      <c r="V24" s="88" t="s">
        <v>3</v>
      </c>
      <c r="W24" s="119" t="s">
        <v>47</v>
      </c>
      <c r="Y24" s="1030"/>
      <c r="Z24" s="88" t="s">
        <v>2</v>
      </c>
      <c r="AA24" s="89" t="s">
        <v>61</v>
      </c>
      <c r="AB24" s="654"/>
      <c r="AC24" s="655"/>
      <c r="AD24" s="88" t="s">
        <v>3</v>
      </c>
      <c r="AE24" s="119" t="s">
        <v>47</v>
      </c>
    </row>
    <row r="25" spans="1:31" ht="12.75" customHeight="1" x14ac:dyDescent="0.25">
      <c r="A25" s="1030"/>
      <c r="B25" s="88" t="s">
        <v>5</v>
      </c>
      <c r="C25" s="89" t="s">
        <v>27</v>
      </c>
      <c r="D25" s="656"/>
      <c r="E25" s="657"/>
      <c r="F25" s="87" t="s">
        <v>6</v>
      </c>
      <c r="G25" s="118" t="s">
        <v>22</v>
      </c>
      <c r="I25" s="1030"/>
      <c r="J25" s="88" t="s">
        <v>5</v>
      </c>
      <c r="K25" s="89" t="s">
        <v>27</v>
      </c>
      <c r="L25" s="656"/>
      <c r="M25" s="657"/>
      <c r="N25" s="87" t="s">
        <v>6</v>
      </c>
      <c r="O25" s="118" t="s">
        <v>22</v>
      </c>
      <c r="Q25" s="1030"/>
      <c r="R25" s="88" t="s">
        <v>5</v>
      </c>
      <c r="S25" s="89" t="s">
        <v>242</v>
      </c>
      <c r="T25" s="656"/>
      <c r="U25" s="657"/>
      <c r="V25" s="88" t="s">
        <v>6</v>
      </c>
      <c r="W25" s="118" t="s">
        <v>1135</v>
      </c>
      <c r="Y25" s="1030"/>
      <c r="Z25" s="88" t="s">
        <v>5</v>
      </c>
      <c r="AA25" s="89" t="s">
        <v>242</v>
      </c>
      <c r="AB25" s="656"/>
      <c r="AC25" s="657"/>
      <c r="AD25" s="88" t="s">
        <v>6</v>
      </c>
      <c r="AE25" s="118" t="s">
        <v>1138</v>
      </c>
    </row>
    <row r="26" spans="1:31" ht="12.75" customHeight="1" x14ac:dyDescent="0.25">
      <c r="A26" s="1030"/>
      <c r="B26" s="88" t="s">
        <v>7</v>
      </c>
      <c r="C26" s="89" t="s">
        <v>72</v>
      </c>
      <c r="D26" s="656"/>
      <c r="E26" s="657"/>
      <c r="F26" s="7" t="s">
        <v>8</v>
      </c>
      <c r="G26" s="118" t="s">
        <v>14</v>
      </c>
      <c r="I26" s="1030"/>
      <c r="J26" s="88" t="s">
        <v>7</v>
      </c>
      <c r="K26" s="89" t="s">
        <v>72</v>
      </c>
      <c r="L26" s="656"/>
      <c r="M26" s="657"/>
      <c r="N26" s="7" t="s">
        <v>8</v>
      </c>
      <c r="O26" s="118" t="s">
        <v>14</v>
      </c>
      <c r="Q26" s="1030"/>
      <c r="R26" s="88" t="s">
        <v>7</v>
      </c>
      <c r="S26" s="89" t="s">
        <v>1150</v>
      </c>
      <c r="T26" s="656"/>
      <c r="U26" s="657"/>
      <c r="V26" s="90" t="s">
        <v>8</v>
      </c>
      <c r="W26" s="117" t="s">
        <v>14</v>
      </c>
      <c r="Y26" s="1030"/>
      <c r="Z26" s="88" t="s">
        <v>7</v>
      </c>
      <c r="AA26" s="89" t="s">
        <v>226</v>
      </c>
      <c r="AB26" s="656"/>
      <c r="AC26" s="657"/>
      <c r="AD26" s="90" t="s">
        <v>8</v>
      </c>
      <c r="AE26" s="117" t="s">
        <v>14</v>
      </c>
    </row>
    <row r="27" spans="1:31" ht="12.75" customHeight="1" x14ac:dyDescent="0.25">
      <c r="A27" s="1030"/>
      <c r="B27" s="88" t="s">
        <v>9</v>
      </c>
      <c r="C27" s="89" t="s">
        <v>261</v>
      </c>
      <c r="D27" s="656"/>
      <c r="E27" s="657"/>
      <c r="F27" s="7" t="s">
        <v>10</v>
      </c>
      <c r="G27" s="117" t="s">
        <v>20</v>
      </c>
      <c r="I27" s="1030"/>
      <c r="J27" s="88" t="s">
        <v>9</v>
      </c>
      <c r="K27" s="89" t="s">
        <v>261</v>
      </c>
      <c r="L27" s="656"/>
      <c r="M27" s="657"/>
      <c r="N27" s="7" t="s">
        <v>10</v>
      </c>
      <c r="O27" s="117" t="s">
        <v>20</v>
      </c>
      <c r="Q27" s="1030"/>
      <c r="R27" s="88" t="s">
        <v>9</v>
      </c>
      <c r="S27" s="89" t="s">
        <v>1136</v>
      </c>
      <c r="T27" s="656"/>
      <c r="U27" s="657"/>
      <c r="V27" s="90" t="s">
        <v>10</v>
      </c>
      <c r="W27" s="117" t="s">
        <v>20</v>
      </c>
      <c r="Y27" s="1030"/>
      <c r="Z27" s="88" t="s">
        <v>9</v>
      </c>
      <c r="AA27" s="89" t="s">
        <v>16</v>
      </c>
      <c r="AB27" s="656"/>
      <c r="AC27" s="657"/>
      <c r="AD27" s="90" t="s">
        <v>10</v>
      </c>
      <c r="AE27" s="117" t="s">
        <v>20</v>
      </c>
    </row>
    <row r="28" spans="1:31" ht="12.75" customHeight="1" x14ac:dyDescent="0.25">
      <c r="A28" s="1030"/>
      <c r="B28" s="88" t="s">
        <v>626</v>
      </c>
      <c r="C28" s="89" t="s">
        <v>86</v>
      </c>
      <c r="D28" s="656"/>
      <c r="E28" s="657"/>
      <c r="F28" s="1855"/>
      <c r="G28" s="1856"/>
      <c r="I28" s="1030"/>
      <c r="J28" s="88" t="s">
        <v>626</v>
      </c>
      <c r="K28" s="89" t="s">
        <v>86</v>
      </c>
      <c r="L28" s="656"/>
      <c r="M28" s="657"/>
      <c r="N28" s="1855"/>
      <c r="O28" s="1856"/>
      <c r="Q28" s="1030"/>
      <c r="R28" s="88" t="s">
        <v>626</v>
      </c>
      <c r="S28" s="89" t="s">
        <v>415</v>
      </c>
      <c r="T28" s="656"/>
      <c r="U28" s="657"/>
      <c r="V28" s="1606"/>
      <c r="W28" s="2018"/>
      <c r="Y28" s="1030"/>
      <c r="Z28" s="88" t="s">
        <v>626</v>
      </c>
      <c r="AA28" s="89" t="s">
        <v>19</v>
      </c>
      <c r="AB28" s="656"/>
      <c r="AC28" s="657"/>
      <c r="AD28" s="1606"/>
      <c r="AE28" s="2018"/>
    </row>
    <row r="29" spans="1:31" ht="12.75" customHeight="1" x14ac:dyDescent="0.25">
      <c r="A29" s="1030"/>
      <c r="B29" s="88" t="s">
        <v>11</v>
      </c>
      <c r="C29" s="89" t="s">
        <v>36</v>
      </c>
      <c r="D29" s="658"/>
      <c r="E29" s="659"/>
      <c r="F29" s="1857"/>
      <c r="G29" s="1858"/>
      <c r="I29" s="1030"/>
      <c r="J29" s="88" t="s">
        <v>11</v>
      </c>
      <c r="K29" s="89" t="s">
        <v>36</v>
      </c>
      <c r="L29" s="658"/>
      <c r="M29" s="659"/>
      <c r="N29" s="1857"/>
      <c r="O29" s="1858"/>
      <c r="Q29" s="1030"/>
      <c r="R29" s="88" t="s">
        <v>11</v>
      </c>
      <c r="S29" s="89" t="s">
        <v>289</v>
      </c>
      <c r="T29" s="658"/>
      <c r="U29" s="659"/>
      <c r="V29" s="1033"/>
      <c r="W29" s="2019"/>
      <c r="Y29" s="1030"/>
      <c r="Z29" s="88" t="s">
        <v>11</v>
      </c>
      <c r="AA29" s="89" t="s">
        <v>289</v>
      </c>
      <c r="AB29" s="658"/>
      <c r="AC29" s="659"/>
      <c r="AD29" s="1033"/>
      <c r="AE29" s="2019"/>
    </row>
    <row r="30" spans="1:31" ht="133.5" customHeight="1" x14ac:dyDescent="0.25">
      <c r="A30" s="1030"/>
      <c r="B30" s="730" t="s">
        <v>372</v>
      </c>
      <c r="C30" s="681"/>
      <c r="D30" s="681"/>
      <c r="E30" s="681"/>
      <c r="F30" s="681"/>
      <c r="G30" s="894"/>
      <c r="I30" s="1030"/>
      <c r="J30" s="730" t="s">
        <v>374</v>
      </c>
      <c r="K30" s="681"/>
      <c r="L30" s="681"/>
      <c r="M30" s="681"/>
      <c r="N30" s="681"/>
      <c r="O30" s="894"/>
      <c r="Q30" s="1030"/>
      <c r="R30" s="1957" t="s">
        <v>1151</v>
      </c>
      <c r="S30" s="1958"/>
      <c r="T30" s="1958"/>
      <c r="U30" s="1958"/>
      <c r="V30" s="1958"/>
      <c r="W30" s="1959"/>
      <c r="Y30" s="1030"/>
      <c r="Z30" s="1957" t="s">
        <v>1139</v>
      </c>
      <c r="AA30" s="1958"/>
      <c r="AB30" s="1958"/>
      <c r="AC30" s="1958"/>
      <c r="AD30" s="1958"/>
      <c r="AE30" s="1959"/>
    </row>
    <row r="31" spans="1:31" ht="23.65" customHeight="1" thickBot="1" x14ac:dyDescent="0.3">
      <c r="A31" s="1031"/>
      <c r="B31" s="985"/>
      <c r="C31" s="897"/>
      <c r="D31" s="897"/>
      <c r="E31" s="897"/>
      <c r="F31" s="897"/>
      <c r="G31" s="898"/>
      <c r="I31" s="1031"/>
      <c r="J31" s="985"/>
      <c r="K31" s="897"/>
      <c r="L31" s="897"/>
      <c r="M31" s="897"/>
      <c r="N31" s="897"/>
      <c r="O31" s="898"/>
      <c r="Q31" s="1031"/>
      <c r="R31" s="1960"/>
      <c r="S31" s="1961"/>
      <c r="T31" s="1961"/>
      <c r="U31" s="1961"/>
      <c r="V31" s="1961"/>
      <c r="W31" s="1962"/>
      <c r="Y31" s="1031"/>
      <c r="Z31" s="1960"/>
      <c r="AA31" s="1961"/>
      <c r="AB31" s="1961"/>
      <c r="AC31" s="1961"/>
      <c r="AD31" s="1961"/>
      <c r="AE31" s="1962"/>
    </row>
    <row r="32" spans="1:31" ht="16.5" thickTop="1" thickBot="1" x14ac:dyDescent="0.3"/>
    <row r="33" spans="1:31" ht="23.65" customHeight="1" thickTop="1" x14ac:dyDescent="0.25">
      <c r="A33" s="1029" t="s">
        <v>1140</v>
      </c>
      <c r="B33" s="721" t="s">
        <v>0</v>
      </c>
      <c r="C33" s="722"/>
      <c r="D33" s="721" t="s">
        <v>108</v>
      </c>
      <c r="E33" s="1112"/>
      <c r="F33" s="687" t="s">
        <v>108</v>
      </c>
      <c r="G33" s="876"/>
      <c r="I33" s="1029" t="s">
        <v>1146</v>
      </c>
      <c r="J33" s="686" t="s">
        <v>0</v>
      </c>
      <c r="K33" s="687"/>
      <c r="L33" s="686" t="s">
        <v>108</v>
      </c>
      <c r="M33" s="687"/>
      <c r="N33" s="686" t="s">
        <v>108</v>
      </c>
      <c r="O33" s="877"/>
      <c r="Q33" s="858" t="s">
        <v>396</v>
      </c>
      <c r="R33" s="815" t="s">
        <v>0</v>
      </c>
      <c r="S33" s="816"/>
      <c r="T33" s="815" t="s">
        <v>108</v>
      </c>
      <c r="U33" s="816"/>
      <c r="V33" s="815" t="s">
        <v>108</v>
      </c>
      <c r="W33" s="900"/>
      <c r="Y33" s="858" t="s">
        <v>399</v>
      </c>
      <c r="Z33" s="644" t="s">
        <v>0</v>
      </c>
      <c r="AA33" s="645"/>
      <c r="AB33" s="644" t="s">
        <v>108</v>
      </c>
      <c r="AC33" s="828"/>
      <c r="AD33" s="816" t="s">
        <v>108</v>
      </c>
      <c r="AE33" s="826"/>
    </row>
    <row r="34" spans="1:31" ht="20.25" customHeight="1" x14ac:dyDescent="0.25">
      <c r="A34" s="1030"/>
      <c r="B34" s="529" t="s">
        <v>1114</v>
      </c>
      <c r="C34" s="530"/>
      <c r="D34" s="770">
        <v>380000</v>
      </c>
      <c r="E34" s="771"/>
      <c r="F34" s="744">
        <f>D34*(1-'SZORZÓ+FELTÉTELEK'!$A$1)</f>
        <v>380000</v>
      </c>
      <c r="G34" s="798"/>
      <c r="I34" s="1030"/>
      <c r="J34" s="529" t="s">
        <v>1114</v>
      </c>
      <c r="K34" s="530"/>
      <c r="L34" s="770">
        <v>460000</v>
      </c>
      <c r="M34" s="771"/>
      <c r="N34" s="770">
        <f>L34*(1-'SZORZÓ+FELTÉTELEK'!$A$1)</f>
        <v>460000</v>
      </c>
      <c r="O34" s="798"/>
      <c r="Q34" s="859"/>
      <c r="R34" s="529" t="s">
        <v>1114</v>
      </c>
      <c r="S34" s="530"/>
      <c r="T34" s="770">
        <v>69800</v>
      </c>
      <c r="U34" s="771"/>
      <c r="V34" s="770">
        <f>T34*(1-'SZORZÓ+FELTÉTELEK'!$A$1)</f>
        <v>69800</v>
      </c>
      <c r="W34" s="745"/>
      <c r="Y34" s="859"/>
      <c r="Z34" s="529" t="s">
        <v>1114</v>
      </c>
      <c r="AA34" s="530"/>
      <c r="AB34" s="770">
        <v>118000</v>
      </c>
      <c r="AC34" s="771"/>
      <c r="AD34" s="744">
        <f>AB34*(1-'SZORZÓ+FELTÉTELEK'!$A$1)</f>
        <v>118000</v>
      </c>
      <c r="AE34" s="745"/>
    </row>
    <row r="35" spans="1:31" ht="20.25" customHeight="1" x14ac:dyDescent="0.25">
      <c r="A35" s="1030"/>
      <c r="B35" s="529" t="s">
        <v>1434</v>
      </c>
      <c r="C35" s="530"/>
      <c r="D35" s="770">
        <v>386000</v>
      </c>
      <c r="E35" s="771"/>
      <c r="F35" s="744">
        <f>D35*(1-'SZORZÓ+FELTÉTELEK'!$A$1)</f>
        <v>386000</v>
      </c>
      <c r="G35" s="798"/>
      <c r="I35" s="1030"/>
      <c r="J35" s="529" t="s">
        <v>1434</v>
      </c>
      <c r="K35" s="530"/>
      <c r="L35" s="770">
        <v>470000</v>
      </c>
      <c r="M35" s="771"/>
      <c r="N35" s="770">
        <f>L35*(1-'SZORZÓ+FELTÉTELEK'!$A$1)</f>
        <v>470000</v>
      </c>
      <c r="O35" s="798"/>
      <c r="Q35" s="859"/>
      <c r="R35" s="529" t="s">
        <v>1434</v>
      </c>
      <c r="S35" s="530"/>
      <c r="T35" s="770">
        <v>74200</v>
      </c>
      <c r="U35" s="771"/>
      <c r="V35" s="770">
        <f>T35*(1-'SZORZÓ+FELTÉTELEK'!$A$1)</f>
        <v>74200</v>
      </c>
      <c r="W35" s="745"/>
      <c r="Y35" s="859"/>
      <c r="Z35" s="529" t="s">
        <v>1434</v>
      </c>
      <c r="AA35" s="530"/>
      <c r="AB35" s="770">
        <v>124000</v>
      </c>
      <c r="AC35" s="771"/>
      <c r="AD35" s="744">
        <f>AB35*(1-'SZORZÓ+FELTÉTELEK'!$A$1)</f>
        <v>124000</v>
      </c>
      <c r="AE35" s="745"/>
    </row>
    <row r="36" spans="1:31" ht="20.25" customHeight="1" x14ac:dyDescent="0.25">
      <c r="A36" s="1030"/>
      <c r="B36" s="529" t="s">
        <v>367</v>
      </c>
      <c r="C36" s="530"/>
      <c r="D36" s="770">
        <v>680000</v>
      </c>
      <c r="E36" s="771"/>
      <c r="F36" s="744">
        <f>D36*(1-'SZORZÓ+FELTÉTELEK'!$A$1)</f>
        <v>680000</v>
      </c>
      <c r="G36" s="798"/>
      <c r="I36" s="1030"/>
      <c r="J36" s="529" t="s">
        <v>367</v>
      </c>
      <c r="K36" s="530"/>
      <c r="L36" s="770">
        <v>820000</v>
      </c>
      <c r="M36" s="771"/>
      <c r="N36" s="770">
        <f>L36*(1-'SZORZÓ+FELTÉTELEK'!$A$1)</f>
        <v>820000</v>
      </c>
      <c r="O36" s="798"/>
      <c r="Q36" s="859"/>
      <c r="R36" s="810" t="s">
        <v>1441</v>
      </c>
      <c r="S36" s="811"/>
      <c r="T36" s="770"/>
      <c r="U36" s="771"/>
      <c r="V36" s="1333"/>
      <c r="W36" s="1952"/>
      <c r="Y36" s="859"/>
      <c r="Z36" s="810" t="s">
        <v>1441</v>
      </c>
      <c r="AA36" s="811"/>
      <c r="AB36" s="770"/>
      <c r="AC36" s="771"/>
      <c r="AD36" s="1333"/>
      <c r="AE36" s="1952"/>
    </row>
    <row r="37" spans="1:31" ht="20.25" customHeight="1" x14ac:dyDescent="0.25">
      <c r="A37" s="1030"/>
      <c r="B37" s="708" t="s">
        <v>68</v>
      </c>
      <c r="C37" s="709"/>
      <c r="D37" s="709"/>
      <c r="E37" s="709"/>
      <c r="F37" s="709"/>
      <c r="G37" s="710"/>
      <c r="I37" s="1030"/>
      <c r="J37" s="708" t="s">
        <v>68</v>
      </c>
      <c r="K37" s="709"/>
      <c r="L37" s="709"/>
      <c r="M37" s="709"/>
      <c r="N37" s="709"/>
      <c r="O37" s="710"/>
      <c r="Q37" s="859"/>
      <c r="R37" s="810" t="s">
        <v>1442</v>
      </c>
      <c r="S37" s="811"/>
      <c r="T37" s="770"/>
      <c r="U37" s="771"/>
      <c r="V37" s="1333"/>
      <c r="W37" s="1952"/>
      <c r="Y37" s="859"/>
      <c r="Z37" s="810" t="s">
        <v>1442</v>
      </c>
      <c r="AA37" s="811"/>
      <c r="AB37" s="770"/>
      <c r="AC37" s="771"/>
      <c r="AD37" s="1333"/>
      <c r="AE37" s="1952"/>
    </row>
    <row r="38" spans="1:31" ht="20.25" customHeight="1" x14ac:dyDescent="0.25">
      <c r="A38" s="1030"/>
      <c r="B38" s="711"/>
      <c r="C38" s="712"/>
      <c r="D38" s="712"/>
      <c r="E38" s="712"/>
      <c r="F38" s="712"/>
      <c r="G38" s="713"/>
      <c r="I38" s="1030"/>
      <c r="J38" s="711"/>
      <c r="K38" s="712"/>
      <c r="L38" s="712"/>
      <c r="M38" s="712"/>
      <c r="N38" s="712"/>
      <c r="O38" s="713"/>
      <c r="Q38" s="859"/>
      <c r="R38" s="708" t="s">
        <v>68</v>
      </c>
      <c r="S38" s="709"/>
      <c r="T38" s="709"/>
      <c r="U38" s="709"/>
      <c r="V38" s="709"/>
      <c r="W38" s="709"/>
      <c r="Y38" s="859"/>
      <c r="Z38" s="708" t="s">
        <v>68</v>
      </c>
      <c r="AA38" s="709"/>
      <c r="AB38" s="709"/>
      <c r="AC38" s="709"/>
      <c r="AD38" s="709"/>
      <c r="AE38" s="709"/>
    </row>
    <row r="39" spans="1:31" ht="20.25" customHeight="1" x14ac:dyDescent="0.25">
      <c r="A39" s="1030"/>
      <c r="B39" s="714"/>
      <c r="C39" s="715"/>
      <c r="D39" s="715"/>
      <c r="E39" s="715"/>
      <c r="F39" s="715"/>
      <c r="G39" s="716"/>
      <c r="I39" s="1030"/>
      <c r="J39" s="714"/>
      <c r="K39" s="715"/>
      <c r="L39" s="715"/>
      <c r="M39" s="715"/>
      <c r="N39" s="715"/>
      <c r="O39" s="716"/>
      <c r="Q39" s="859"/>
      <c r="R39" s="714"/>
      <c r="S39" s="715"/>
      <c r="T39" s="715"/>
      <c r="U39" s="715"/>
      <c r="V39" s="715"/>
      <c r="W39" s="715"/>
      <c r="Y39" s="859"/>
      <c r="Z39" s="714"/>
      <c r="AA39" s="715"/>
      <c r="AB39" s="715"/>
      <c r="AC39" s="715"/>
      <c r="AD39" s="715"/>
      <c r="AE39" s="715"/>
    </row>
    <row r="40" spans="1:31" ht="12.75" customHeight="1" x14ac:dyDescent="0.25">
      <c r="A40" s="1030"/>
      <c r="B40" s="88" t="s">
        <v>2</v>
      </c>
      <c r="C40" s="89" t="s">
        <v>61</v>
      </c>
      <c r="D40" s="654"/>
      <c r="E40" s="655"/>
      <c r="F40" s="88" t="s">
        <v>3</v>
      </c>
      <c r="G40" s="119" t="s">
        <v>1141</v>
      </c>
      <c r="I40" s="1030"/>
      <c r="J40" s="88" t="s">
        <v>2</v>
      </c>
      <c r="K40" s="89" t="s">
        <v>61</v>
      </c>
      <c r="L40" s="654"/>
      <c r="M40" s="655"/>
      <c r="N40" s="88" t="s">
        <v>3</v>
      </c>
      <c r="O40" s="119" t="s">
        <v>1141</v>
      </c>
      <c r="Q40" s="859"/>
      <c r="R40" s="88" t="s">
        <v>2</v>
      </c>
      <c r="S40" s="89" t="s">
        <v>296</v>
      </c>
      <c r="T40" s="654"/>
      <c r="U40" s="655"/>
      <c r="V40" s="88" t="s">
        <v>3</v>
      </c>
      <c r="W40" s="73" t="s">
        <v>100</v>
      </c>
      <c r="Y40" s="859"/>
      <c r="Z40" s="88" t="s">
        <v>2</v>
      </c>
      <c r="AA40" s="89" t="s">
        <v>296</v>
      </c>
      <c r="AB40" s="654"/>
      <c r="AC40" s="655"/>
      <c r="AD40" s="88" t="s">
        <v>3</v>
      </c>
      <c r="AE40" s="73" t="s">
        <v>2056</v>
      </c>
    </row>
    <row r="41" spans="1:31" ht="12.75" customHeight="1" x14ac:dyDescent="0.25">
      <c r="A41" s="1030"/>
      <c r="B41" s="88" t="s">
        <v>5</v>
      </c>
      <c r="C41" s="89" t="s">
        <v>242</v>
      </c>
      <c r="D41" s="656"/>
      <c r="E41" s="657"/>
      <c r="F41" s="88" t="s">
        <v>6</v>
      </c>
      <c r="G41" s="118" t="s">
        <v>1142</v>
      </c>
      <c r="I41" s="1030"/>
      <c r="J41" s="88" t="s">
        <v>5</v>
      </c>
      <c r="K41" s="89" t="s">
        <v>242</v>
      </c>
      <c r="L41" s="656"/>
      <c r="M41" s="657"/>
      <c r="N41" s="88" t="s">
        <v>6</v>
      </c>
      <c r="O41" s="118" t="s">
        <v>1147</v>
      </c>
      <c r="Q41" s="859"/>
      <c r="R41" s="88" t="s">
        <v>5</v>
      </c>
      <c r="S41" s="89" t="s">
        <v>169</v>
      </c>
      <c r="T41" s="656"/>
      <c r="U41" s="657"/>
      <c r="V41" s="88" t="s">
        <v>6</v>
      </c>
      <c r="W41" s="71" t="s">
        <v>647</v>
      </c>
      <c r="Y41" s="859"/>
      <c r="Z41" s="88" t="s">
        <v>5</v>
      </c>
      <c r="AA41" s="89" t="s">
        <v>169</v>
      </c>
      <c r="AB41" s="656"/>
      <c r="AC41" s="657"/>
      <c r="AD41" s="88" t="s">
        <v>6</v>
      </c>
      <c r="AE41" s="71" t="s">
        <v>379</v>
      </c>
    </row>
    <row r="42" spans="1:31" ht="12.75" customHeight="1" x14ac:dyDescent="0.25">
      <c r="A42" s="1030"/>
      <c r="B42" s="88" t="s">
        <v>7</v>
      </c>
      <c r="C42" s="89" t="s">
        <v>1143</v>
      </c>
      <c r="D42" s="656"/>
      <c r="E42" s="657"/>
      <c r="F42" s="90" t="s">
        <v>8</v>
      </c>
      <c r="G42" s="117" t="s">
        <v>14</v>
      </c>
      <c r="I42" s="1030"/>
      <c r="J42" s="88" t="s">
        <v>7</v>
      </c>
      <c r="K42" s="89" t="s">
        <v>384</v>
      </c>
      <c r="L42" s="656"/>
      <c r="M42" s="657"/>
      <c r="N42" s="90" t="s">
        <v>8</v>
      </c>
      <c r="O42" s="117" t="s">
        <v>14</v>
      </c>
      <c r="Q42" s="859"/>
      <c r="R42" s="88" t="s">
        <v>7</v>
      </c>
      <c r="S42" s="89" t="s">
        <v>397</v>
      </c>
      <c r="T42" s="656"/>
      <c r="U42" s="657"/>
      <c r="V42" s="90" t="s">
        <v>8</v>
      </c>
      <c r="W42" s="72" t="s">
        <v>14</v>
      </c>
      <c r="Y42" s="859"/>
      <c r="Z42" s="88" t="s">
        <v>7</v>
      </c>
      <c r="AA42" s="89" t="s">
        <v>391</v>
      </c>
      <c r="AB42" s="656"/>
      <c r="AC42" s="657"/>
      <c r="AD42" s="90" t="s">
        <v>8</v>
      </c>
      <c r="AE42" s="72" t="s">
        <v>14</v>
      </c>
    </row>
    <row r="43" spans="1:31" ht="12.75" customHeight="1" x14ac:dyDescent="0.25">
      <c r="A43" s="1030"/>
      <c r="B43" s="88" t="s">
        <v>9</v>
      </c>
      <c r="C43" s="89" t="s">
        <v>1144</v>
      </c>
      <c r="D43" s="656"/>
      <c r="E43" s="657"/>
      <c r="F43" s="90" t="s">
        <v>10</v>
      </c>
      <c r="G43" s="117" t="s">
        <v>20</v>
      </c>
      <c r="I43" s="1030"/>
      <c r="J43" s="88" t="s">
        <v>9</v>
      </c>
      <c r="K43" s="89" t="s">
        <v>658</v>
      </c>
      <c r="L43" s="656"/>
      <c r="M43" s="657"/>
      <c r="N43" s="90" t="s">
        <v>10</v>
      </c>
      <c r="O43" s="117" t="s">
        <v>20</v>
      </c>
      <c r="Q43" s="859"/>
      <c r="R43" s="88" t="s">
        <v>9</v>
      </c>
      <c r="S43" s="89" t="s">
        <v>55</v>
      </c>
      <c r="T43" s="656"/>
      <c r="U43" s="657"/>
      <c r="V43" s="90" t="s">
        <v>10</v>
      </c>
      <c r="W43" s="72" t="s">
        <v>20</v>
      </c>
      <c r="Y43" s="859"/>
      <c r="Z43" s="88" t="s">
        <v>9</v>
      </c>
      <c r="AA43" s="89" t="s">
        <v>406</v>
      </c>
      <c r="AB43" s="656"/>
      <c r="AC43" s="657"/>
      <c r="AD43" s="90" t="s">
        <v>10</v>
      </c>
      <c r="AE43" s="72" t="s">
        <v>20</v>
      </c>
    </row>
    <row r="44" spans="1:31" ht="12.75" customHeight="1" x14ac:dyDescent="0.25">
      <c r="A44" s="1030"/>
      <c r="B44" s="88" t="s">
        <v>626</v>
      </c>
      <c r="C44" s="89" t="s">
        <v>19</v>
      </c>
      <c r="D44" s="656"/>
      <c r="E44" s="657"/>
      <c r="F44" s="1606"/>
      <c r="G44" s="2018"/>
      <c r="I44" s="1030"/>
      <c r="J44" s="88" t="s">
        <v>626</v>
      </c>
      <c r="K44" s="89" t="s">
        <v>19</v>
      </c>
      <c r="L44" s="656"/>
      <c r="M44" s="657"/>
      <c r="N44" s="1606"/>
      <c r="O44" s="2018"/>
      <c r="Q44" s="859"/>
      <c r="R44" s="88" t="s">
        <v>626</v>
      </c>
      <c r="S44" s="89" t="s">
        <v>61</v>
      </c>
      <c r="T44" s="656"/>
      <c r="U44" s="657"/>
      <c r="V44" s="1079"/>
      <c r="W44" s="1667"/>
      <c r="Y44" s="859"/>
      <c r="Z44" s="88" t="s">
        <v>626</v>
      </c>
      <c r="AA44" s="89" t="s">
        <v>61</v>
      </c>
      <c r="AB44" s="656"/>
      <c r="AC44" s="657"/>
      <c r="AD44" s="1079"/>
      <c r="AE44" s="1667"/>
    </row>
    <row r="45" spans="1:31" ht="12.75" customHeight="1" x14ac:dyDescent="0.25">
      <c r="A45" s="1030"/>
      <c r="B45" s="88" t="s">
        <v>11</v>
      </c>
      <c r="C45" s="89" t="s">
        <v>289</v>
      </c>
      <c r="D45" s="658"/>
      <c r="E45" s="659"/>
      <c r="F45" s="1033"/>
      <c r="G45" s="2019"/>
      <c r="I45" s="1030"/>
      <c r="J45" s="88" t="s">
        <v>11</v>
      </c>
      <c r="K45" s="89" t="s">
        <v>289</v>
      </c>
      <c r="L45" s="658"/>
      <c r="M45" s="659"/>
      <c r="N45" s="1033"/>
      <c r="O45" s="2019"/>
      <c r="Q45" s="859"/>
      <c r="R45" s="88" t="s">
        <v>11</v>
      </c>
      <c r="S45" s="89" t="s">
        <v>55</v>
      </c>
      <c r="T45" s="658"/>
      <c r="U45" s="659"/>
      <c r="V45" s="1080"/>
      <c r="W45" s="1668"/>
      <c r="Y45" s="859"/>
      <c r="Z45" s="88" t="s">
        <v>11</v>
      </c>
      <c r="AA45" s="89" t="s">
        <v>55</v>
      </c>
      <c r="AB45" s="658"/>
      <c r="AC45" s="659"/>
      <c r="AD45" s="1080"/>
      <c r="AE45" s="1668"/>
    </row>
    <row r="46" spans="1:31" ht="133.5" customHeight="1" x14ac:dyDescent="0.25">
      <c r="A46" s="1030"/>
      <c r="B46" s="1957" t="s">
        <v>1145</v>
      </c>
      <c r="C46" s="1958"/>
      <c r="D46" s="1958"/>
      <c r="E46" s="1958"/>
      <c r="F46" s="1958"/>
      <c r="G46" s="1959"/>
      <c r="I46" s="1030"/>
      <c r="J46" s="1957" t="s">
        <v>1148</v>
      </c>
      <c r="K46" s="1958"/>
      <c r="L46" s="1958"/>
      <c r="M46" s="1958"/>
      <c r="N46" s="1958"/>
      <c r="O46" s="1959"/>
      <c r="Q46" s="859"/>
      <c r="R46" s="730" t="s">
        <v>398</v>
      </c>
      <c r="S46" s="681"/>
      <c r="T46" s="681"/>
      <c r="U46" s="681"/>
      <c r="V46" s="681"/>
      <c r="W46" s="682"/>
      <c r="Y46" s="859"/>
      <c r="Z46" s="730" t="s">
        <v>739</v>
      </c>
      <c r="AA46" s="681"/>
      <c r="AB46" s="681"/>
      <c r="AC46" s="681"/>
      <c r="AD46" s="681"/>
      <c r="AE46" s="682"/>
    </row>
    <row r="47" spans="1:31" ht="23.65" customHeight="1" thickBot="1" x14ac:dyDescent="0.3">
      <c r="A47" s="1031"/>
      <c r="B47" s="1960"/>
      <c r="C47" s="1961"/>
      <c r="D47" s="1961"/>
      <c r="E47" s="1961"/>
      <c r="F47" s="1961"/>
      <c r="G47" s="1962"/>
      <c r="I47" s="1031"/>
      <c r="J47" s="1960"/>
      <c r="K47" s="1961"/>
      <c r="L47" s="1961"/>
      <c r="M47" s="1961"/>
      <c r="N47" s="1961"/>
      <c r="O47" s="1962"/>
      <c r="Q47" s="860"/>
      <c r="R47" s="827"/>
      <c r="S47" s="684"/>
      <c r="T47" s="684"/>
      <c r="U47" s="684"/>
      <c r="V47" s="684"/>
      <c r="W47" s="685"/>
      <c r="Y47" s="860"/>
      <c r="Z47" s="827"/>
      <c r="AA47" s="684"/>
      <c r="AB47" s="684"/>
      <c r="AC47" s="684"/>
      <c r="AD47" s="684"/>
      <c r="AE47" s="685"/>
    </row>
    <row r="48" spans="1:31" ht="16.5" thickTop="1" thickBot="1" x14ac:dyDescent="0.3"/>
    <row r="49" spans="1:31" ht="23.65" customHeight="1" x14ac:dyDescent="0.25">
      <c r="A49" s="852" t="s">
        <v>627</v>
      </c>
      <c r="B49" s="644" t="s">
        <v>0</v>
      </c>
      <c r="C49" s="645"/>
      <c r="D49" s="644" t="s">
        <v>108</v>
      </c>
      <c r="E49" s="828"/>
      <c r="F49" s="816" t="s">
        <v>108</v>
      </c>
      <c r="G49" s="826"/>
      <c r="I49" s="858" t="s">
        <v>375</v>
      </c>
      <c r="J49" s="644" t="s">
        <v>0</v>
      </c>
      <c r="K49" s="645"/>
      <c r="L49" s="644" t="s">
        <v>108</v>
      </c>
      <c r="M49" s="828"/>
      <c r="N49" s="816" t="s">
        <v>108</v>
      </c>
      <c r="O49" s="826"/>
      <c r="Q49" s="858" t="s">
        <v>378</v>
      </c>
      <c r="R49" s="644" t="s">
        <v>0</v>
      </c>
      <c r="S49" s="645"/>
      <c r="T49" s="644" t="s">
        <v>108</v>
      </c>
      <c r="U49" s="828"/>
      <c r="V49" s="816" t="s">
        <v>108</v>
      </c>
      <c r="W49" s="826"/>
      <c r="Y49" s="858" t="s">
        <v>382</v>
      </c>
      <c r="Z49" s="644" t="s">
        <v>0</v>
      </c>
      <c r="AA49" s="645"/>
      <c r="AB49" s="644" t="s">
        <v>108</v>
      </c>
      <c r="AC49" s="828"/>
      <c r="AD49" s="816" t="s">
        <v>108</v>
      </c>
      <c r="AE49" s="826"/>
    </row>
    <row r="50" spans="1:31" ht="20.25" customHeight="1" x14ac:dyDescent="0.25">
      <c r="A50" s="853"/>
      <c r="B50" s="719" t="s">
        <v>1114</v>
      </c>
      <c r="C50" s="719"/>
      <c r="D50" s="646">
        <v>187000</v>
      </c>
      <c r="E50" s="646"/>
      <c r="F50" s="630">
        <f>D50*(1-'SZORZÓ+FELTÉTELEK'!$A$1)</f>
        <v>187000</v>
      </c>
      <c r="G50" s="647"/>
      <c r="I50" s="859"/>
      <c r="J50" s="529" t="s">
        <v>1114</v>
      </c>
      <c r="K50" s="530"/>
      <c r="L50" s="770">
        <v>165000</v>
      </c>
      <c r="M50" s="771"/>
      <c r="N50" s="744">
        <f>L50*(1-'SZORZÓ+FELTÉTELEK'!$A$1)</f>
        <v>165000</v>
      </c>
      <c r="O50" s="745"/>
      <c r="Q50" s="859"/>
      <c r="R50" s="529" t="s">
        <v>1114</v>
      </c>
      <c r="S50" s="530"/>
      <c r="T50" s="770">
        <v>221000</v>
      </c>
      <c r="U50" s="771"/>
      <c r="V50" s="744">
        <f>T50*(1-'SZORZÓ+FELTÉTELEK'!$A$1)</f>
        <v>221000</v>
      </c>
      <c r="W50" s="745"/>
      <c r="Y50" s="859"/>
      <c r="Z50" s="529" t="s">
        <v>1114</v>
      </c>
      <c r="AA50" s="530"/>
      <c r="AB50" s="770">
        <v>275000</v>
      </c>
      <c r="AC50" s="771"/>
      <c r="AD50" s="744">
        <f>AB50*(1-'SZORZÓ+FELTÉTELEK'!$A$1)</f>
        <v>275000</v>
      </c>
      <c r="AE50" s="745"/>
    </row>
    <row r="51" spans="1:31" ht="20.25" customHeight="1" x14ac:dyDescent="0.25">
      <c r="A51" s="853"/>
      <c r="B51" s="719" t="s">
        <v>1434</v>
      </c>
      <c r="C51" s="719"/>
      <c r="D51" s="646">
        <v>194000</v>
      </c>
      <c r="E51" s="646"/>
      <c r="F51" s="630">
        <f>D51*(1-'SZORZÓ+FELTÉTELEK'!$A$1)</f>
        <v>194000</v>
      </c>
      <c r="G51" s="647"/>
      <c r="I51" s="859"/>
      <c r="J51" s="529" t="s">
        <v>1434</v>
      </c>
      <c r="K51" s="530"/>
      <c r="L51" s="770">
        <v>170000</v>
      </c>
      <c r="M51" s="771"/>
      <c r="N51" s="744">
        <f>L51*(1-'SZORZÓ+FELTÉTELEK'!$A$1)</f>
        <v>170000</v>
      </c>
      <c r="O51" s="745"/>
      <c r="Q51" s="859"/>
      <c r="R51" s="529" t="s">
        <v>1434</v>
      </c>
      <c r="S51" s="530"/>
      <c r="T51" s="770">
        <v>227000</v>
      </c>
      <c r="U51" s="771"/>
      <c r="V51" s="744">
        <f>T51*(1-'SZORZÓ+FELTÉTELEK'!$A$1)</f>
        <v>227000</v>
      </c>
      <c r="W51" s="745"/>
      <c r="Y51" s="859"/>
      <c r="Z51" s="529" t="s">
        <v>1434</v>
      </c>
      <c r="AA51" s="530"/>
      <c r="AB51" s="770">
        <v>281000</v>
      </c>
      <c r="AC51" s="771"/>
      <c r="AD51" s="744">
        <f>AB51*(1-'SZORZÓ+FELTÉTELEK'!$A$1)</f>
        <v>281000</v>
      </c>
      <c r="AE51" s="745"/>
    </row>
    <row r="52" spans="1:31" ht="20.25" customHeight="1" x14ac:dyDescent="0.25">
      <c r="A52" s="853"/>
      <c r="B52" s="810" t="s">
        <v>1441</v>
      </c>
      <c r="C52" s="811"/>
      <c r="D52" s="770"/>
      <c r="E52" s="771"/>
      <c r="F52" s="1333"/>
      <c r="G52" s="1952"/>
      <c r="I52" s="859"/>
      <c r="J52" s="529" t="s">
        <v>367</v>
      </c>
      <c r="K52" s="530"/>
      <c r="L52" s="770">
        <v>265000</v>
      </c>
      <c r="M52" s="771"/>
      <c r="N52" s="744">
        <f>L52*(1-'SZORZÓ+FELTÉTELEK'!$A$1)</f>
        <v>265000</v>
      </c>
      <c r="O52" s="745"/>
      <c r="Q52" s="859"/>
      <c r="R52" s="529" t="s">
        <v>367</v>
      </c>
      <c r="S52" s="530"/>
      <c r="T52" s="770">
        <v>375000</v>
      </c>
      <c r="U52" s="771"/>
      <c r="V52" s="744">
        <f>T52*(1-'SZORZÓ+FELTÉTELEK'!$A$1)</f>
        <v>375000</v>
      </c>
      <c r="W52" s="745"/>
      <c r="Y52" s="859"/>
      <c r="Z52" s="529" t="s">
        <v>367</v>
      </c>
      <c r="AA52" s="530"/>
      <c r="AB52" s="770">
        <v>455000</v>
      </c>
      <c r="AC52" s="771"/>
      <c r="AD52" s="744">
        <f>AB52*(1-'SZORZÓ+FELTÉTELEK'!$A$1)</f>
        <v>455000</v>
      </c>
      <c r="AE52" s="745"/>
    </row>
    <row r="53" spans="1:31" ht="20.25" customHeight="1" x14ac:dyDescent="0.25">
      <c r="A53" s="853"/>
      <c r="B53" s="810" t="s">
        <v>1442</v>
      </c>
      <c r="C53" s="811"/>
      <c r="D53" s="770"/>
      <c r="E53" s="771"/>
      <c r="F53" s="1333"/>
      <c r="G53" s="1952"/>
      <c r="I53" s="859"/>
      <c r="J53" s="810" t="s">
        <v>1441</v>
      </c>
      <c r="K53" s="811"/>
      <c r="L53" s="770"/>
      <c r="M53" s="771"/>
      <c r="N53" s="1333"/>
      <c r="O53" s="1952"/>
      <c r="Q53" s="859"/>
      <c r="R53" s="810" t="s">
        <v>1441</v>
      </c>
      <c r="S53" s="811"/>
      <c r="T53" s="770"/>
      <c r="U53" s="771"/>
      <c r="V53" s="1333"/>
      <c r="W53" s="1952"/>
      <c r="Y53" s="859"/>
      <c r="Z53" s="810" t="s">
        <v>1441</v>
      </c>
      <c r="AA53" s="811"/>
      <c r="AB53" s="770"/>
      <c r="AC53" s="771"/>
      <c r="AD53" s="1333"/>
      <c r="AE53" s="1952"/>
    </row>
    <row r="54" spans="1:31" ht="20.25" customHeight="1" x14ac:dyDescent="0.25">
      <c r="A54" s="853"/>
      <c r="B54" s="709" t="s">
        <v>68</v>
      </c>
      <c r="C54" s="709"/>
      <c r="D54" s="709"/>
      <c r="E54" s="709"/>
      <c r="F54" s="709"/>
      <c r="G54" s="709"/>
      <c r="I54" s="859"/>
      <c r="J54" s="810" t="s">
        <v>1442</v>
      </c>
      <c r="K54" s="811"/>
      <c r="L54" s="770"/>
      <c r="M54" s="771"/>
      <c r="N54" s="1333"/>
      <c r="O54" s="1952"/>
      <c r="Q54" s="859"/>
      <c r="R54" s="810" t="s">
        <v>1442</v>
      </c>
      <c r="S54" s="811"/>
      <c r="T54" s="770"/>
      <c r="U54" s="771"/>
      <c r="V54" s="1333"/>
      <c r="W54" s="1952"/>
      <c r="Y54" s="859"/>
      <c r="Z54" s="810" t="s">
        <v>1442</v>
      </c>
      <c r="AA54" s="811"/>
      <c r="AB54" s="770"/>
      <c r="AC54" s="771"/>
      <c r="AD54" s="1333"/>
      <c r="AE54" s="1952"/>
    </row>
    <row r="55" spans="1:31" ht="20.25" customHeight="1" x14ac:dyDescent="0.25">
      <c r="A55" s="853"/>
      <c r="B55" s="715"/>
      <c r="C55" s="715"/>
      <c r="D55" s="715"/>
      <c r="E55" s="715"/>
      <c r="F55" s="715"/>
      <c r="G55" s="715"/>
      <c r="I55" s="859"/>
      <c r="J55" s="714" t="s">
        <v>68</v>
      </c>
      <c r="K55" s="715"/>
      <c r="L55" s="715"/>
      <c r="M55" s="715"/>
      <c r="N55" s="715"/>
      <c r="O55" s="905"/>
      <c r="Q55" s="859"/>
      <c r="R55" s="714" t="s">
        <v>68</v>
      </c>
      <c r="S55" s="715"/>
      <c r="T55" s="715"/>
      <c r="U55" s="715"/>
      <c r="V55" s="715"/>
      <c r="W55" s="905"/>
      <c r="Y55" s="859"/>
      <c r="Z55" s="714" t="s">
        <v>68</v>
      </c>
      <c r="AA55" s="715"/>
      <c r="AB55" s="715"/>
      <c r="AC55" s="715"/>
      <c r="AD55" s="715"/>
      <c r="AE55" s="905"/>
    </row>
    <row r="56" spans="1:31" ht="12.75" customHeight="1" x14ac:dyDescent="0.25">
      <c r="A56" s="853"/>
      <c r="B56" s="88" t="s">
        <v>2</v>
      </c>
      <c r="C56" s="89" t="s">
        <v>296</v>
      </c>
      <c r="D56" s="654"/>
      <c r="E56" s="655"/>
      <c r="F56" s="88" t="s">
        <v>3</v>
      </c>
      <c r="G56" s="73" t="s">
        <v>100</v>
      </c>
      <c r="I56" s="859"/>
      <c r="J56" s="88" t="s">
        <v>2</v>
      </c>
      <c r="K56" s="89" t="s">
        <v>133</v>
      </c>
      <c r="L56" s="654"/>
      <c r="M56" s="655"/>
      <c r="N56" s="88" t="s">
        <v>3</v>
      </c>
      <c r="O56" s="73" t="s">
        <v>4</v>
      </c>
      <c r="Q56" s="859"/>
      <c r="R56" s="88" t="s">
        <v>2</v>
      </c>
      <c r="S56" s="89" t="s">
        <v>133</v>
      </c>
      <c r="T56" s="654"/>
      <c r="U56" s="655"/>
      <c r="V56" s="88" t="s">
        <v>3</v>
      </c>
      <c r="W56" s="73" t="s">
        <v>4</v>
      </c>
      <c r="Y56" s="859"/>
      <c r="Z56" s="88" t="s">
        <v>2</v>
      </c>
      <c r="AA56" s="89" t="s">
        <v>133</v>
      </c>
      <c r="AB56" s="654"/>
      <c r="AC56" s="655"/>
      <c r="AD56" s="88" t="s">
        <v>3</v>
      </c>
      <c r="AE56" s="73" t="s">
        <v>4</v>
      </c>
    </row>
    <row r="57" spans="1:31" ht="12.75" customHeight="1" x14ac:dyDescent="0.25">
      <c r="A57" s="853"/>
      <c r="B57" s="88" t="s">
        <v>5</v>
      </c>
      <c r="C57" s="89" t="s">
        <v>169</v>
      </c>
      <c r="D57" s="656"/>
      <c r="E57" s="657"/>
      <c r="F57" s="88" t="s">
        <v>6</v>
      </c>
      <c r="G57" s="27" t="s">
        <v>383</v>
      </c>
      <c r="I57" s="859"/>
      <c r="J57" s="88" t="s">
        <v>5</v>
      </c>
      <c r="K57" s="89" t="s">
        <v>376</v>
      </c>
      <c r="L57" s="656"/>
      <c r="M57" s="657"/>
      <c r="N57" s="88" t="s">
        <v>6</v>
      </c>
      <c r="O57" s="71" t="s">
        <v>707</v>
      </c>
      <c r="Q57" s="859"/>
      <c r="R57" s="88" t="s">
        <v>5</v>
      </c>
      <c r="S57" s="89" t="s">
        <v>376</v>
      </c>
      <c r="T57" s="656"/>
      <c r="U57" s="657"/>
      <c r="V57" s="88" t="s">
        <v>6</v>
      </c>
      <c r="W57" s="71" t="s">
        <v>708</v>
      </c>
      <c r="Y57" s="859"/>
      <c r="Z57" s="88" t="s">
        <v>5</v>
      </c>
      <c r="AA57" s="89" t="s">
        <v>376</v>
      </c>
      <c r="AB57" s="656"/>
      <c r="AC57" s="657"/>
      <c r="AD57" s="88" t="s">
        <v>6</v>
      </c>
      <c r="AE57" s="71" t="s">
        <v>709</v>
      </c>
    </row>
    <row r="58" spans="1:31" ht="12.75" customHeight="1" x14ac:dyDescent="0.25">
      <c r="A58" s="853"/>
      <c r="B58" s="88" t="s">
        <v>7</v>
      </c>
      <c r="C58" s="89" t="s">
        <v>431</v>
      </c>
      <c r="D58" s="656"/>
      <c r="E58" s="657"/>
      <c r="F58" s="90" t="s">
        <v>8</v>
      </c>
      <c r="G58" s="72" t="s">
        <v>14</v>
      </c>
      <c r="I58" s="859"/>
      <c r="J58" s="88" t="s">
        <v>7</v>
      </c>
      <c r="K58" s="89" t="s">
        <v>377</v>
      </c>
      <c r="L58" s="656"/>
      <c r="M58" s="657"/>
      <c r="N58" s="90" t="s">
        <v>8</v>
      </c>
      <c r="O58" s="72" t="s">
        <v>14</v>
      </c>
      <c r="Q58" s="859"/>
      <c r="R58" s="88" t="s">
        <v>7</v>
      </c>
      <c r="S58" s="89" t="s">
        <v>380</v>
      </c>
      <c r="T58" s="656"/>
      <c r="U58" s="657"/>
      <c r="V58" s="90" t="s">
        <v>8</v>
      </c>
      <c r="W58" s="72" t="s">
        <v>14</v>
      </c>
      <c r="Y58" s="859"/>
      <c r="Z58" s="88" t="s">
        <v>7</v>
      </c>
      <c r="AA58" s="89" t="s">
        <v>384</v>
      </c>
      <c r="AB58" s="656"/>
      <c r="AC58" s="657"/>
      <c r="AD58" s="90" t="s">
        <v>8</v>
      </c>
      <c r="AE58" s="72" t="s">
        <v>14</v>
      </c>
    </row>
    <row r="59" spans="1:31" ht="12.75" customHeight="1" x14ac:dyDescent="0.25">
      <c r="A59" s="853"/>
      <c r="B59" s="88" t="s">
        <v>9</v>
      </c>
      <c r="C59" s="89" t="s">
        <v>712</v>
      </c>
      <c r="D59" s="656"/>
      <c r="E59" s="657"/>
      <c r="F59" s="90" t="s">
        <v>10</v>
      </c>
      <c r="G59" s="72" t="s">
        <v>20</v>
      </c>
      <c r="I59" s="859"/>
      <c r="J59" s="88" t="s">
        <v>9</v>
      </c>
      <c r="K59" s="89" t="s">
        <v>15</v>
      </c>
      <c r="L59" s="656"/>
      <c r="M59" s="657"/>
      <c r="N59" s="90" t="s">
        <v>10</v>
      </c>
      <c r="O59" s="72" t="s">
        <v>20</v>
      </c>
      <c r="Q59" s="859"/>
      <c r="R59" s="88" t="s">
        <v>9</v>
      </c>
      <c r="S59" s="89" t="s">
        <v>381</v>
      </c>
      <c r="T59" s="656"/>
      <c r="U59" s="657"/>
      <c r="V59" s="90" t="s">
        <v>10</v>
      </c>
      <c r="W59" s="72" t="s">
        <v>20</v>
      </c>
      <c r="Y59" s="859"/>
      <c r="Z59" s="88" t="s">
        <v>9</v>
      </c>
      <c r="AA59" s="89" t="s">
        <v>385</v>
      </c>
      <c r="AB59" s="656"/>
      <c r="AC59" s="657"/>
      <c r="AD59" s="90" t="s">
        <v>10</v>
      </c>
      <c r="AE59" s="72" t="s">
        <v>20</v>
      </c>
    </row>
    <row r="60" spans="1:31" ht="12.75" customHeight="1" x14ac:dyDescent="0.25">
      <c r="A60" s="853"/>
      <c r="B60" s="88" t="s">
        <v>626</v>
      </c>
      <c r="C60" s="89" t="s">
        <v>61</v>
      </c>
      <c r="D60" s="656"/>
      <c r="E60" s="657"/>
      <c r="F60" s="1079"/>
      <c r="G60" s="1667"/>
      <c r="I60" s="859"/>
      <c r="J60" s="88" t="s">
        <v>626</v>
      </c>
      <c r="K60" s="89" t="s">
        <v>296</v>
      </c>
      <c r="L60" s="656"/>
      <c r="M60" s="657"/>
      <c r="N60" s="1606"/>
      <c r="O60" s="2015"/>
      <c r="Q60" s="859"/>
      <c r="R60" s="88" t="s">
        <v>626</v>
      </c>
      <c r="S60" s="89" t="s">
        <v>296</v>
      </c>
      <c r="T60" s="656"/>
      <c r="U60" s="657"/>
      <c r="V60" s="1606"/>
      <c r="W60" s="2015"/>
      <c r="Y60" s="859"/>
      <c r="Z60" s="88" t="s">
        <v>626</v>
      </c>
      <c r="AA60" s="89" t="s">
        <v>296</v>
      </c>
      <c r="AB60" s="656"/>
      <c r="AC60" s="657"/>
      <c r="AD60" s="1606"/>
      <c r="AE60" s="2015"/>
    </row>
    <row r="61" spans="1:31" ht="12.75" customHeight="1" x14ac:dyDescent="0.25">
      <c r="A61" s="853"/>
      <c r="B61" s="88" t="s">
        <v>11</v>
      </c>
      <c r="C61" s="89" t="s">
        <v>55</v>
      </c>
      <c r="D61" s="658"/>
      <c r="E61" s="659"/>
      <c r="F61" s="1080"/>
      <c r="G61" s="1668"/>
      <c r="I61" s="859"/>
      <c r="J61" s="88" t="s">
        <v>11</v>
      </c>
      <c r="K61" s="89" t="s">
        <v>70</v>
      </c>
      <c r="L61" s="658"/>
      <c r="M61" s="659"/>
      <c r="N61" s="1033"/>
      <c r="O61" s="1035"/>
      <c r="Q61" s="859"/>
      <c r="R61" s="88" t="s">
        <v>11</v>
      </c>
      <c r="S61" s="89" t="s">
        <v>70</v>
      </c>
      <c r="T61" s="658"/>
      <c r="U61" s="659"/>
      <c r="V61" s="1033"/>
      <c r="W61" s="1035"/>
      <c r="Y61" s="859"/>
      <c r="Z61" s="88" t="s">
        <v>11</v>
      </c>
      <c r="AA61" s="89" t="s">
        <v>70</v>
      </c>
      <c r="AB61" s="658"/>
      <c r="AC61" s="659"/>
      <c r="AD61" s="1033"/>
      <c r="AE61" s="1035"/>
    </row>
    <row r="62" spans="1:31" ht="133.5" customHeight="1" x14ac:dyDescent="0.25">
      <c r="A62" s="853"/>
      <c r="B62" s="730" t="s">
        <v>740</v>
      </c>
      <c r="C62" s="681"/>
      <c r="D62" s="681"/>
      <c r="E62" s="681"/>
      <c r="F62" s="681"/>
      <c r="G62" s="682"/>
      <c r="I62" s="859"/>
      <c r="J62" s="730" t="s">
        <v>1718</v>
      </c>
      <c r="K62" s="681"/>
      <c r="L62" s="681"/>
      <c r="M62" s="681"/>
      <c r="N62" s="681"/>
      <c r="O62" s="682"/>
      <c r="Q62" s="859"/>
      <c r="R62" s="730" t="s">
        <v>746</v>
      </c>
      <c r="S62" s="681"/>
      <c r="T62" s="681"/>
      <c r="U62" s="681"/>
      <c r="V62" s="681"/>
      <c r="W62" s="682"/>
      <c r="Y62" s="859"/>
      <c r="Z62" s="730" t="s">
        <v>747</v>
      </c>
      <c r="AA62" s="681"/>
      <c r="AB62" s="681"/>
      <c r="AC62" s="681"/>
      <c r="AD62" s="681"/>
      <c r="AE62" s="682"/>
    </row>
    <row r="63" spans="1:31" ht="23.65" customHeight="1" thickBot="1" x14ac:dyDescent="0.3">
      <c r="A63" s="854"/>
      <c r="B63" s="827"/>
      <c r="C63" s="684"/>
      <c r="D63" s="684"/>
      <c r="E63" s="684"/>
      <c r="F63" s="684"/>
      <c r="G63" s="685"/>
      <c r="I63" s="860"/>
      <c r="J63" s="827"/>
      <c r="K63" s="684"/>
      <c r="L63" s="684"/>
      <c r="M63" s="684"/>
      <c r="N63" s="684"/>
      <c r="O63" s="685"/>
      <c r="Q63" s="860"/>
      <c r="R63" s="827"/>
      <c r="S63" s="684"/>
      <c r="T63" s="684"/>
      <c r="U63" s="684"/>
      <c r="V63" s="684"/>
      <c r="W63" s="685"/>
      <c r="Y63" s="860"/>
      <c r="Z63" s="827"/>
      <c r="AA63" s="684"/>
      <c r="AB63" s="684"/>
      <c r="AC63" s="684"/>
      <c r="AD63" s="684"/>
      <c r="AE63" s="685"/>
    </row>
    <row r="64" spans="1:31" ht="15.75" thickBot="1" x14ac:dyDescent="0.3"/>
    <row r="65" spans="1:31" ht="23.65" customHeight="1" thickTop="1" x14ac:dyDescent="0.25">
      <c r="A65" s="1029" t="s">
        <v>1656</v>
      </c>
      <c r="B65" s="644" t="s">
        <v>138</v>
      </c>
      <c r="C65" s="645"/>
      <c r="D65" s="815" t="s">
        <v>42</v>
      </c>
      <c r="E65" s="816"/>
      <c r="F65" s="816" t="s">
        <v>1</v>
      </c>
      <c r="G65" s="826"/>
      <c r="I65" s="1029" t="s">
        <v>1926</v>
      </c>
      <c r="J65" s="721" t="s">
        <v>0</v>
      </c>
      <c r="K65" s="722"/>
      <c r="L65" s="721" t="s">
        <v>108</v>
      </c>
      <c r="M65" s="1112"/>
      <c r="N65" s="687" t="s">
        <v>108</v>
      </c>
      <c r="O65" s="876"/>
      <c r="Q65" s="1029" t="s">
        <v>1927</v>
      </c>
      <c r="R65" s="686" t="s">
        <v>0</v>
      </c>
      <c r="S65" s="687"/>
      <c r="T65" s="686" t="s">
        <v>108</v>
      </c>
      <c r="U65" s="687"/>
      <c r="V65" s="686" t="s">
        <v>108</v>
      </c>
      <c r="W65" s="877"/>
      <c r="Y65" s="1029" t="s">
        <v>1928</v>
      </c>
      <c r="Z65" s="686" t="s">
        <v>0</v>
      </c>
      <c r="AA65" s="687"/>
      <c r="AB65" s="686" t="s">
        <v>108</v>
      </c>
      <c r="AC65" s="687"/>
      <c r="AD65" s="686" t="s">
        <v>108</v>
      </c>
      <c r="AE65" s="877"/>
    </row>
    <row r="66" spans="1:31" ht="20.25" customHeight="1" x14ac:dyDescent="0.25">
      <c r="A66" s="1030"/>
      <c r="B66" s="626" t="s">
        <v>1480</v>
      </c>
      <c r="C66" s="627"/>
      <c r="D66" s="630">
        <v>77000</v>
      </c>
      <c r="E66" s="631"/>
      <c r="F66" s="630">
        <f>D66*(1-'SZORZÓ+FELTÉTELEK'!$A$1)</f>
        <v>77000</v>
      </c>
      <c r="G66" s="647"/>
      <c r="I66" s="1030"/>
      <c r="J66" s="529" t="s">
        <v>1114</v>
      </c>
      <c r="K66" s="530"/>
      <c r="L66" s="727">
        <v>278000</v>
      </c>
      <c r="M66" s="630"/>
      <c r="N66" s="744">
        <f>L66*(1-'SZORZÓ+FELTÉTELEK'!$A$1)</f>
        <v>278000</v>
      </c>
      <c r="O66" s="798"/>
      <c r="Q66" s="1030"/>
      <c r="R66" s="529" t="s">
        <v>1114</v>
      </c>
      <c r="S66" s="530"/>
      <c r="T66" s="727">
        <v>328000</v>
      </c>
      <c r="U66" s="630"/>
      <c r="V66" s="744">
        <f>T66*(1-'SZORZÓ+FELTÉTELEK'!$A$1)</f>
        <v>328000</v>
      </c>
      <c r="W66" s="798"/>
      <c r="Y66" s="1030"/>
      <c r="Z66" s="529" t="s">
        <v>1114</v>
      </c>
      <c r="AA66" s="530"/>
      <c r="AB66" s="727">
        <v>368000</v>
      </c>
      <c r="AC66" s="630"/>
      <c r="AD66" s="744">
        <f>AB66*(1-'SZORZÓ+FELTÉTELEK'!$A$1)</f>
        <v>368000</v>
      </c>
      <c r="AE66" s="798"/>
    </row>
    <row r="67" spans="1:31" ht="20.25" customHeight="1" x14ac:dyDescent="0.25">
      <c r="A67" s="1030"/>
      <c r="B67" s="626" t="s">
        <v>1661</v>
      </c>
      <c r="C67" s="627"/>
      <c r="D67" s="630">
        <v>174000</v>
      </c>
      <c r="E67" s="631"/>
      <c r="F67" s="630">
        <f>D67*(1-'SZORZÓ+FELTÉTELEK'!$A$1)</f>
        <v>174000</v>
      </c>
      <c r="G67" s="647"/>
      <c r="I67" s="1030"/>
      <c r="J67" s="529" t="s">
        <v>1434</v>
      </c>
      <c r="K67" s="530"/>
      <c r="L67" s="727">
        <v>282000</v>
      </c>
      <c r="M67" s="630"/>
      <c r="N67" s="744">
        <f>L67*(1-'SZORZÓ+FELTÉTELEK'!$A$1)</f>
        <v>282000</v>
      </c>
      <c r="O67" s="798"/>
      <c r="Q67" s="1030"/>
      <c r="R67" s="529" t="s">
        <v>1434</v>
      </c>
      <c r="S67" s="530"/>
      <c r="T67" s="727">
        <v>338000</v>
      </c>
      <c r="U67" s="630"/>
      <c r="V67" s="744">
        <f>T67*(1-'SZORZÓ+FELTÉTELEK'!$A$1)</f>
        <v>338000</v>
      </c>
      <c r="W67" s="798"/>
      <c r="Y67" s="1030"/>
      <c r="Z67" s="529" t="s">
        <v>1434</v>
      </c>
      <c r="AA67" s="530"/>
      <c r="AB67" s="727">
        <v>378000</v>
      </c>
      <c r="AC67" s="630"/>
      <c r="AD67" s="744">
        <f>AB67*(1-'SZORZÓ+FELTÉTELEK'!$A$1)</f>
        <v>378000</v>
      </c>
      <c r="AE67" s="798"/>
    </row>
    <row r="68" spans="1:31" ht="20.25" customHeight="1" x14ac:dyDescent="0.25">
      <c r="A68" s="1030"/>
      <c r="B68" s="626" t="s">
        <v>1660</v>
      </c>
      <c r="C68" s="627"/>
      <c r="D68" s="630">
        <v>77000</v>
      </c>
      <c r="E68" s="631"/>
      <c r="F68" s="630">
        <f>D68*(1-'SZORZÓ+FELTÉTELEK'!$A$1)</f>
        <v>77000</v>
      </c>
      <c r="G68" s="647"/>
      <c r="I68" s="1030"/>
      <c r="J68" s="529" t="s">
        <v>367</v>
      </c>
      <c r="K68" s="530"/>
      <c r="L68" s="727" t="s">
        <v>1625</v>
      </c>
      <c r="M68" s="630"/>
      <c r="N68" s="1333" t="s">
        <v>1625</v>
      </c>
      <c r="O68" s="1813"/>
      <c r="Q68" s="1030"/>
      <c r="R68" s="529" t="s">
        <v>367</v>
      </c>
      <c r="S68" s="530"/>
      <c r="T68" s="727">
        <v>595000</v>
      </c>
      <c r="U68" s="630"/>
      <c r="V68" s="744">
        <f>T68*(1-'SZORZÓ+FELTÉTELEK'!$A$1)</f>
        <v>595000</v>
      </c>
      <c r="W68" s="798"/>
      <c r="Y68" s="1030"/>
      <c r="Z68" s="529" t="s">
        <v>367</v>
      </c>
      <c r="AA68" s="530"/>
      <c r="AB68" s="727">
        <v>662000</v>
      </c>
      <c r="AC68" s="630"/>
      <c r="AD68" s="744">
        <f>AB68*(1-'SZORZÓ+FELTÉTELEK'!$A$1)</f>
        <v>662000</v>
      </c>
      <c r="AE68" s="798"/>
    </row>
    <row r="69" spans="1:31" ht="20.25" customHeight="1" x14ac:dyDescent="0.25">
      <c r="A69" s="1030"/>
      <c r="B69" s="838" t="s">
        <v>1481</v>
      </c>
      <c r="C69" s="839"/>
      <c r="D69" s="839"/>
      <c r="E69" s="839"/>
      <c r="F69" s="839"/>
      <c r="G69" s="1068"/>
      <c r="I69" s="1030"/>
      <c r="J69" s="810" t="s">
        <v>1441</v>
      </c>
      <c r="K69" s="811"/>
      <c r="L69" s="727"/>
      <c r="M69" s="630"/>
      <c r="N69" s="1333" t="s">
        <v>1625</v>
      </c>
      <c r="O69" s="1813"/>
      <c r="Q69" s="1030"/>
      <c r="R69" s="810" t="s">
        <v>1441</v>
      </c>
      <c r="S69" s="811"/>
      <c r="T69" s="727"/>
      <c r="U69" s="630"/>
      <c r="V69" s="1333" t="s">
        <v>1625</v>
      </c>
      <c r="W69" s="1813"/>
      <c r="Y69" s="1030"/>
      <c r="Z69" s="810" t="s">
        <v>1441</v>
      </c>
      <c r="AA69" s="811"/>
      <c r="AB69" s="727"/>
      <c r="AC69" s="630"/>
      <c r="AD69" s="1333" t="s">
        <v>1625</v>
      </c>
      <c r="AE69" s="1813"/>
    </row>
    <row r="70" spans="1:31" ht="20.25" customHeight="1" x14ac:dyDescent="0.25">
      <c r="A70" s="1030"/>
      <c r="B70" s="998"/>
      <c r="C70" s="999"/>
      <c r="D70" s="999"/>
      <c r="E70" s="999"/>
      <c r="F70" s="999"/>
      <c r="G70" s="1069"/>
      <c r="I70" s="1030"/>
      <c r="J70" s="810" t="s">
        <v>1442</v>
      </c>
      <c r="K70" s="811"/>
      <c r="L70" s="727"/>
      <c r="M70" s="630"/>
      <c r="N70" s="1333" t="s">
        <v>1625</v>
      </c>
      <c r="O70" s="1813"/>
      <c r="Q70" s="1030"/>
      <c r="R70" s="810" t="s">
        <v>1442</v>
      </c>
      <c r="S70" s="811"/>
      <c r="T70" s="727"/>
      <c r="U70" s="630"/>
      <c r="V70" s="1333" t="s">
        <v>1625</v>
      </c>
      <c r="W70" s="1813"/>
      <c r="Y70" s="1030"/>
      <c r="Z70" s="810" t="s">
        <v>1442</v>
      </c>
      <c r="AA70" s="811"/>
      <c r="AB70" s="727"/>
      <c r="AC70" s="630"/>
      <c r="AD70" s="1333" t="s">
        <v>1625</v>
      </c>
      <c r="AE70" s="1813"/>
    </row>
    <row r="71" spans="1:31" ht="20.25" customHeight="1" x14ac:dyDescent="0.25">
      <c r="A71" s="1030"/>
      <c r="B71" s="841"/>
      <c r="C71" s="842"/>
      <c r="D71" s="842"/>
      <c r="E71" s="842"/>
      <c r="F71" s="842"/>
      <c r="G71" s="1070"/>
      <c r="I71" s="1030"/>
      <c r="J71" s="1448" t="s">
        <v>68</v>
      </c>
      <c r="K71" s="1449"/>
      <c r="L71" s="1449"/>
      <c r="M71" s="1449"/>
      <c r="N71" s="1449"/>
      <c r="O71" s="2028"/>
      <c r="Q71" s="1030"/>
      <c r="R71" s="1448" t="s">
        <v>68</v>
      </c>
      <c r="S71" s="1449"/>
      <c r="T71" s="1449"/>
      <c r="U71" s="1449"/>
      <c r="V71" s="1449"/>
      <c r="W71" s="2028"/>
      <c r="Y71" s="1030"/>
      <c r="Z71" s="1448" t="s">
        <v>68</v>
      </c>
      <c r="AA71" s="1449"/>
      <c r="AB71" s="1449"/>
      <c r="AC71" s="1449"/>
      <c r="AD71" s="1449"/>
      <c r="AE71" s="2028"/>
    </row>
    <row r="72" spans="1:31" ht="12.75" customHeight="1" x14ac:dyDescent="0.25">
      <c r="A72" s="1030"/>
      <c r="B72" s="26" t="s">
        <v>2</v>
      </c>
      <c r="C72" s="98" t="s">
        <v>133</v>
      </c>
      <c r="D72" s="654"/>
      <c r="E72" s="655"/>
      <c r="F72" s="26" t="s">
        <v>3</v>
      </c>
      <c r="G72" s="99" t="s">
        <v>4</v>
      </c>
      <c r="I72" s="1030"/>
      <c r="J72" s="88" t="s">
        <v>2</v>
      </c>
      <c r="K72" s="89" t="s">
        <v>386</v>
      </c>
      <c r="L72" s="654"/>
      <c r="M72" s="1249"/>
      <c r="N72" s="88" t="s">
        <v>3</v>
      </c>
      <c r="O72" s="119" t="s">
        <v>4</v>
      </c>
      <c r="Q72" s="1030"/>
      <c r="R72" s="88" t="s">
        <v>2</v>
      </c>
      <c r="S72" s="89" t="s">
        <v>386</v>
      </c>
      <c r="T72" s="654"/>
      <c r="U72" s="655"/>
      <c r="V72" s="88" t="s">
        <v>3</v>
      </c>
      <c r="W72" s="119" t="s">
        <v>4</v>
      </c>
      <c r="Y72" s="1030"/>
      <c r="Z72" s="88" t="s">
        <v>2</v>
      </c>
      <c r="AA72" s="89" t="s">
        <v>386</v>
      </c>
      <c r="AB72" s="654"/>
      <c r="AC72" s="655"/>
      <c r="AD72" s="88" t="s">
        <v>3</v>
      </c>
      <c r="AE72" s="119" t="s">
        <v>4</v>
      </c>
    </row>
    <row r="73" spans="1:31" ht="12.75" customHeight="1" x14ac:dyDescent="0.25">
      <c r="A73" s="1030"/>
      <c r="B73" s="26" t="s">
        <v>5</v>
      </c>
      <c r="C73" s="98" t="s">
        <v>376</v>
      </c>
      <c r="D73" s="656"/>
      <c r="E73" s="657"/>
      <c r="F73" s="26" t="s">
        <v>6</v>
      </c>
      <c r="G73" s="99" t="s">
        <v>1398</v>
      </c>
      <c r="I73" s="1030"/>
      <c r="J73" s="88" t="s">
        <v>5</v>
      </c>
      <c r="K73" s="89" t="s">
        <v>376</v>
      </c>
      <c r="L73" s="656"/>
      <c r="M73" s="940"/>
      <c r="N73" s="88" t="s">
        <v>6</v>
      </c>
      <c r="O73" s="118" t="s">
        <v>707</v>
      </c>
      <c r="Q73" s="1030"/>
      <c r="R73" s="88" t="s">
        <v>5</v>
      </c>
      <c r="S73" s="89" t="s">
        <v>376</v>
      </c>
      <c r="T73" s="656"/>
      <c r="U73" s="657"/>
      <c r="V73" s="88" t="s">
        <v>6</v>
      </c>
      <c r="W73" s="118" t="s">
        <v>708</v>
      </c>
      <c r="Y73" s="1030"/>
      <c r="Z73" s="88" t="s">
        <v>5</v>
      </c>
      <c r="AA73" s="89" t="s">
        <v>376</v>
      </c>
      <c r="AB73" s="656"/>
      <c r="AC73" s="657"/>
      <c r="AD73" s="88" t="s">
        <v>6</v>
      </c>
      <c r="AE73" s="118" t="s">
        <v>709</v>
      </c>
    </row>
    <row r="74" spans="1:31" ht="12.75" customHeight="1" x14ac:dyDescent="0.25">
      <c r="A74" s="1030"/>
      <c r="B74" s="26" t="s">
        <v>7</v>
      </c>
      <c r="C74" s="98" t="s">
        <v>1482</v>
      </c>
      <c r="D74" s="656"/>
      <c r="E74" s="657"/>
      <c r="F74" s="26" t="s">
        <v>8</v>
      </c>
      <c r="G74" s="99" t="s">
        <v>14</v>
      </c>
      <c r="I74" s="1030"/>
      <c r="J74" s="88" t="s">
        <v>7</v>
      </c>
      <c r="K74" s="89" t="s">
        <v>613</v>
      </c>
      <c r="L74" s="656"/>
      <c r="M74" s="940"/>
      <c r="N74" s="90" t="s">
        <v>8</v>
      </c>
      <c r="O74" s="117" t="s">
        <v>14</v>
      </c>
      <c r="Q74" s="1030"/>
      <c r="R74" s="88" t="s">
        <v>7</v>
      </c>
      <c r="S74" s="89" t="s">
        <v>710</v>
      </c>
      <c r="T74" s="656"/>
      <c r="U74" s="657"/>
      <c r="V74" s="90" t="s">
        <v>8</v>
      </c>
      <c r="W74" s="117" t="s">
        <v>14</v>
      </c>
      <c r="Y74" s="1030"/>
      <c r="Z74" s="88" t="s">
        <v>7</v>
      </c>
      <c r="AA74" s="89" t="s">
        <v>711</v>
      </c>
      <c r="AB74" s="656"/>
      <c r="AC74" s="657"/>
      <c r="AD74" s="90" t="s">
        <v>8</v>
      </c>
      <c r="AE74" s="117" t="s">
        <v>14</v>
      </c>
    </row>
    <row r="75" spans="1:31" ht="12.75" customHeight="1" x14ac:dyDescent="0.25">
      <c r="A75" s="1030"/>
      <c r="B75" s="26" t="s">
        <v>9</v>
      </c>
      <c r="C75" s="98" t="s">
        <v>1483</v>
      </c>
      <c r="D75" s="656"/>
      <c r="E75" s="657"/>
      <c r="F75" s="26" t="s">
        <v>10</v>
      </c>
      <c r="G75" s="99" t="s">
        <v>20</v>
      </c>
      <c r="I75" s="1030"/>
      <c r="J75" s="88" t="s">
        <v>9</v>
      </c>
      <c r="K75" s="89" t="s">
        <v>15</v>
      </c>
      <c r="L75" s="656"/>
      <c r="M75" s="940"/>
      <c r="N75" s="127" t="s">
        <v>10</v>
      </c>
      <c r="O75" s="108" t="s">
        <v>20</v>
      </c>
      <c r="Q75" s="1030"/>
      <c r="R75" s="88" t="s">
        <v>9</v>
      </c>
      <c r="S75" s="89" t="s">
        <v>381</v>
      </c>
      <c r="T75" s="656"/>
      <c r="U75" s="657"/>
      <c r="V75" s="90" t="s">
        <v>10</v>
      </c>
      <c r="W75" s="117" t="s">
        <v>20</v>
      </c>
      <c r="Y75" s="1030"/>
      <c r="Z75" s="88" t="s">
        <v>9</v>
      </c>
      <c r="AA75" s="89" t="s">
        <v>385</v>
      </c>
      <c r="AB75" s="656"/>
      <c r="AC75" s="657"/>
      <c r="AD75" s="90" t="s">
        <v>10</v>
      </c>
      <c r="AE75" s="117" t="s">
        <v>20</v>
      </c>
    </row>
    <row r="76" spans="1:31" ht="12.75" customHeight="1" x14ac:dyDescent="0.25">
      <c r="A76" s="1030"/>
      <c r="B76" s="26" t="s">
        <v>11</v>
      </c>
      <c r="C76" s="98" t="s">
        <v>70</v>
      </c>
      <c r="D76" s="658"/>
      <c r="E76" s="659"/>
      <c r="F76" s="26"/>
      <c r="G76" s="99"/>
      <c r="I76" s="1030"/>
      <c r="J76" s="88" t="s">
        <v>626</v>
      </c>
      <c r="K76" s="89" t="s">
        <v>317</v>
      </c>
      <c r="L76" s="656"/>
      <c r="M76" s="940"/>
      <c r="N76" s="36" t="s">
        <v>759</v>
      </c>
      <c r="O76" s="107">
        <v>1</v>
      </c>
      <c r="Q76" s="1030"/>
      <c r="R76" s="88" t="s">
        <v>626</v>
      </c>
      <c r="S76" s="89" t="s">
        <v>317</v>
      </c>
      <c r="T76" s="656"/>
      <c r="U76" s="657"/>
      <c r="V76" s="1606"/>
      <c r="W76" s="2018"/>
      <c r="Y76" s="1030"/>
      <c r="Z76" s="88" t="s">
        <v>626</v>
      </c>
      <c r="AA76" s="89" t="s">
        <v>317</v>
      </c>
      <c r="AB76" s="656"/>
      <c r="AC76" s="657"/>
      <c r="AD76" s="1606"/>
      <c r="AE76" s="2018"/>
    </row>
    <row r="77" spans="1:31" ht="12.75" customHeight="1" x14ac:dyDescent="0.25">
      <c r="A77" s="1030"/>
      <c r="B77" s="302"/>
      <c r="C77" s="298"/>
      <c r="D77" s="298"/>
      <c r="E77" s="298"/>
      <c r="F77" s="298"/>
      <c r="G77" s="327"/>
      <c r="I77" s="1030"/>
      <c r="J77" s="32" t="s">
        <v>11</v>
      </c>
      <c r="K77" s="176" t="s">
        <v>70</v>
      </c>
      <c r="L77" s="656"/>
      <c r="M77" s="940"/>
      <c r="N77" s="730"/>
      <c r="O77" s="894"/>
      <c r="Q77" s="1030"/>
      <c r="R77" s="88" t="s">
        <v>11</v>
      </c>
      <c r="S77" s="89" t="s">
        <v>70</v>
      </c>
      <c r="T77" s="658"/>
      <c r="U77" s="659"/>
      <c r="V77" s="1033"/>
      <c r="W77" s="2019"/>
      <c r="Y77" s="1030"/>
      <c r="Z77" s="88" t="s">
        <v>11</v>
      </c>
      <c r="AA77" s="89" t="s">
        <v>70</v>
      </c>
      <c r="AB77" s="658"/>
      <c r="AC77" s="659"/>
      <c r="AD77" s="1033"/>
      <c r="AE77" s="2019"/>
    </row>
    <row r="78" spans="1:31" ht="133.5" customHeight="1" x14ac:dyDescent="0.25">
      <c r="A78" s="1030"/>
      <c r="B78" s="730" t="s">
        <v>1484</v>
      </c>
      <c r="C78" s="681"/>
      <c r="D78" s="681"/>
      <c r="E78" s="681"/>
      <c r="F78" s="681"/>
      <c r="G78" s="894"/>
      <c r="I78" s="1030"/>
      <c r="J78" s="730" t="s">
        <v>995</v>
      </c>
      <c r="K78" s="681"/>
      <c r="L78" s="681"/>
      <c r="M78" s="681"/>
      <c r="N78" s="681"/>
      <c r="O78" s="894"/>
      <c r="Q78" s="1030"/>
      <c r="R78" s="730" t="s">
        <v>748</v>
      </c>
      <c r="S78" s="681"/>
      <c r="T78" s="681"/>
      <c r="U78" s="681"/>
      <c r="V78" s="681"/>
      <c r="W78" s="894"/>
      <c r="Y78" s="1030"/>
      <c r="Z78" s="730" t="s">
        <v>749</v>
      </c>
      <c r="AA78" s="681"/>
      <c r="AB78" s="681"/>
      <c r="AC78" s="681"/>
      <c r="AD78" s="681"/>
      <c r="AE78" s="894"/>
    </row>
    <row r="79" spans="1:31" ht="23.65" customHeight="1" thickBot="1" x14ac:dyDescent="0.3">
      <c r="A79" s="1031"/>
      <c r="B79" s="985"/>
      <c r="C79" s="897"/>
      <c r="D79" s="897"/>
      <c r="E79" s="897"/>
      <c r="F79" s="897"/>
      <c r="G79" s="898"/>
      <c r="I79" s="1031"/>
      <c r="J79" s="985"/>
      <c r="K79" s="897"/>
      <c r="L79" s="897"/>
      <c r="M79" s="897"/>
      <c r="N79" s="897"/>
      <c r="O79" s="898"/>
      <c r="Q79" s="1031"/>
      <c r="R79" s="985"/>
      <c r="S79" s="897"/>
      <c r="T79" s="897"/>
      <c r="U79" s="897"/>
      <c r="V79" s="897"/>
      <c r="W79" s="898"/>
      <c r="Y79" s="1031"/>
      <c r="Z79" s="985"/>
      <c r="AA79" s="897"/>
      <c r="AB79" s="897"/>
      <c r="AC79" s="897"/>
      <c r="AD79" s="897"/>
      <c r="AE79" s="898"/>
    </row>
    <row r="80" spans="1:31" ht="16.5" thickTop="1" thickBot="1" x14ac:dyDescent="0.3"/>
    <row r="81" spans="1:31" ht="23.65" customHeight="1" thickTop="1" x14ac:dyDescent="0.25">
      <c r="A81" s="1989" t="s">
        <v>926</v>
      </c>
      <c r="B81" s="2009" t="s">
        <v>0</v>
      </c>
      <c r="C81" s="2010"/>
      <c r="D81" s="2009" t="s">
        <v>108</v>
      </c>
      <c r="E81" s="2034"/>
      <c r="F81" s="2009" t="s">
        <v>108</v>
      </c>
      <c r="G81" s="2014"/>
      <c r="I81" s="1989" t="s">
        <v>931</v>
      </c>
      <c r="J81" s="2009" t="s">
        <v>0</v>
      </c>
      <c r="K81" s="2009"/>
      <c r="L81" s="2009" t="s">
        <v>108</v>
      </c>
      <c r="M81" s="2009"/>
      <c r="N81" s="2009" t="s">
        <v>108</v>
      </c>
      <c r="O81" s="2029"/>
      <c r="Q81" s="942" t="s">
        <v>930</v>
      </c>
      <c r="R81" s="2016" t="s">
        <v>0</v>
      </c>
      <c r="S81" s="2017"/>
      <c r="T81" s="621" t="s">
        <v>108</v>
      </c>
      <c r="U81" s="621"/>
      <c r="V81" s="621" t="s">
        <v>108</v>
      </c>
      <c r="W81" s="625"/>
      <c r="Y81" s="942" t="s">
        <v>933</v>
      </c>
      <c r="Z81" s="2016" t="s">
        <v>0</v>
      </c>
      <c r="AA81" s="2017"/>
      <c r="AB81" s="621" t="s">
        <v>108</v>
      </c>
      <c r="AC81" s="621"/>
      <c r="AD81" s="621" t="s">
        <v>108</v>
      </c>
      <c r="AE81" s="625"/>
    </row>
    <row r="82" spans="1:31" ht="20.25" customHeight="1" x14ac:dyDescent="0.25">
      <c r="A82" s="1990"/>
      <c r="B82" s="719" t="s">
        <v>1114</v>
      </c>
      <c r="C82" s="719"/>
      <c r="D82" s="1972">
        <v>149000</v>
      </c>
      <c r="E82" s="1972"/>
      <c r="F82" s="646">
        <f>D82*(1-'SZORZÓ+FELTÉTELEK'!$A$1)</f>
        <v>149000</v>
      </c>
      <c r="G82" s="631"/>
      <c r="I82" s="1990"/>
      <c r="J82" s="719" t="s">
        <v>1114</v>
      </c>
      <c r="K82" s="719"/>
      <c r="L82" s="646">
        <v>173000</v>
      </c>
      <c r="M82" s="1328"/>
      <c r="N82" s="646">
        <f>L82*(1-'SZORZÓ+FELTÉTELEK'!$A$1)</f>
        <v>173000</v>
      </c>
      <c r="O82" s="631"/>
      <c r="Q82" s="943"/>
      <c r="R82" s="719" t="s">
        <v>1114</v>
      </c>
      <c r="S82" s="719"/>
      <c r="T82" s="646">
        <v>93000</v>
      </c>
      <c r="U82" s="1328"/>
      <c r="V82" s="646">
        <f>T82*(1-'SZORZÓ+FELTÉTELEK'!$A$1)</f>
        <v>93000</v>
      </c>
      <c r="W82" s="631"/>
      <c r="Y82" s="943"/>
      <c r="Z82" s="719" t="s">
        <v>1114</v>
      </c>
      <c r="AA82" s="719"/>
      <c r="AB82" s="646">
        <v>116000</v>
      </c>
      <c r="AC82" s="1328"/>
      <c r="AD82" s="646">
        <f>AB82*(1-'SZORZÓ+FELTÉTELEK'!$A$1)</f>
        <v>116000</v>
      </c>
      <c r="AE82" s="631"/>
    </row>
    <row r="83" spans="1:31" ht="20.25" customHeight="1" x14ac:dyDescent="0.25">
      <c r="A83" s="1990"/>
      <c r="B83" s="719" t="s">
        <v>1434</v>
      </c>
      <c r="C83" s="719"/>
      <c r="D83" s="1972">
        <v>153000</v>
      </c>
      <c r="E83" s="1972"/>
      <c r="F83" s="646">
        <f>D83*(1-'SZORZÓ+FELTÉTELEK'!$A$1)</f>
        <v>153000</v>
      </c>
      <c r="G83" s="631"/>
      <c r="I83" s="1990"/>
      <c r="J83" s="719" t="s">
        <v>1434</v>
      </c>
      <c r="K83" s="719"/>
      <c r="L83" s="646">
        <v>180000</v>
      </c>
      <c r="M83" s="1328"/>
      <c r="N83" s="646">
        <f>L83*(1-'SZORZÓ+FELTÉTELEK'!$A$1)</f>
        <v>180000</v>
      </c>
      <c r="O83" s="631"/>
      <c r="Q83" s="943"/>
      <c r="R83" s="719" t="s">
        <v>1434</v>
      </c>
      <c r="S83" s="719"/>
      <c r="T83" s="646">
        <v>96000</v>
      </c>
      <c r="U83" s="1328"/>
      <c r="V83" s="646">
        <f>T83*(1-'SZORZÓ+FELTÉTELEK'!$A$1)</f>
        <v>96000</v>
      </c>
      <c r="W83" s="631"/>
      <c r="Y83" s="943"/>
      <c r="Z83" s="719" t="s">
        <v>1434</v>
      </c>
      <c r="AA83" s="719"/>
      <c r="AB83" s="646">
        <v>121000</v>
      </c>
      <c r="AC83" s="1328"/>
      <c r="AD83" s="646">
        <f>AB83*(1-'SZORZÓ+FELTÉTELEK'!$A$1)</f>
        <v>121000</v>
      </c>
      <c r="AE83" s="631"/>
    </row>
    <row r="84" spans="1:31" ht="20.25" customHeight="1" x14ac:dyDescent="0.25">
      <c r="A84" s="1990"/>
      <c r="B84" s="719" t="s">
        <v>367</v>
      </c>
      <c r="C84" s="719"/>
      <c r="D84" s="1972">
        <v>230000</v>
      </c>
      <c r="E84" s="1972"/>
      <c r="F84" s="646">
        <f>D84*(1-'SZORZÓ+FELTÉTELEK'!$A$1)</f>
        <v>230000</v>
      </c>
      <c r="G84" s="631"/>
      <c r="I84" s="1990"/>
      <c r="J84" s="719" t="s">
        <v>367</v>
      </c>
      <c r="K84" s="719"/>
      <c r="L84" s="646">
        <v>275000</v>
      </c>
      <c r="M84" s="1328"/>
      <c r="N84" s="646">
        <f>L84*(1-'SZORZÓ+FELTÉTELEK'!$A$1)</f>
        <v>275000</v>
      </c>
      <c r="O84" s="631"/>
      <c r="Q84" s="943"/>
      <c r="R84" s="719" t="s">
        <v>367</v>
      </c>
      <c r="S84" s="719"/>
      <c r="T84" s="646">
        <v>156000</v>
      </c>
      <c r="U84" s="1328"/>
      <c r="V84" s="646">
        <f>T84*(1-'SZORZÓ+FELTÉTELEK'!$A$1)</f>
        <v>156000</v>
      </c>
      <c r="W84" s="631"/>
      <c r="Y84" s="943"/>
      <c r="Z84" s="719" t="s">
        <v>367</v>
      </c>
      <c r="AA84" s="719"/>
      <c r="AB84" s="646">
        <v>194000</v>
      </c>
      <c r="AC84" s="1328"/>
      <c r="AD84" s="646">
        <f>AB84*(1-'SZORZÓ+FELTÉTELEK'!$A$1)</f>
        <v>194000</v>
      </c>
      <c r="AE84" s="631"/>
    </row>
    <row r="85" spans="1:31" ht="20.25" customHeight="1" x14ac:dyDescent="0.25">
      <c r="A85" s="1990"/>
      <c r="B85" s="810" t="s">
        <v>1441</v>
      </c>
      <c r="C85" s="811"/>
      <c r="D85" s="1972"/>
      <c r="E85" s="1972"/>
      <c r="F85" s="1333" t="s">
        <v>1625</v>
      </c>
      <c r="G85" s="1813"/>
      <c r="I85" s="1990"/>
      <c r="J85" s="810" t="s">
        <v>1441</v>
      </c>
      <c r="K85" s="811"/>
      <c r="L85" s="1972"/>
      <c r="M85" s="1972"/>
      <c r="N85" s="1333" t="s">
        <v>1625</v>
      </c>
      <c r="O85" s="1813"/>
      <c r="Q85" s="943"/>
      <c r="R85" s="810" t="s">
        <v>1441</v>
      </c>
      <c r="S85" s="811"/>
      <c r="T85" s="1972"/>
      <c r="U85" s="1972"/>
      <c r="V85" s="1333" t="s">
        <v>1625</v>
      </c>
      <c r="W85" s="1813"/>
      <c r="Y85" s="943"/>
      <c r="Z85" s="810" t="s">
        <v>1441</v>
      </c>
      <c r="AA85" s="811"/>
      <c r="AB85" s="1972"/>
      <c r="AC85" s="1972"/>
      <c r="AD85" s="1333" t="s">
        <v>1625</v>
      </c>
      <c r="AE85" s="1813"/>
    </row>
    <row r="86" spans="1:31" ht="20.25" customHeight="1" x14ac:dyDescent="0.25">
      <c r="A86" s="1990"/>
      <c r="B86" s="810" t="s">
        <v>1441</v>
      </c>
      <c r="C86" s="811"/>
      <c r="D86" s="1972"/>
      <c r="E86" s="1972"/>
      <c r="F86" s="1333" t="s">
        <v>1625</v>
      </c>
      <c r="G86" s="1813"/>
      <c r="I86" s="1990"/>
      <c r="J86" s="810" t="s">
        <v>1441</v>
      </c>
      <c r="K86" s="811"/>
      <c r="L86" s="1972"/>
      <c r="M86" s="1972"/>
      <c r="N86" s="1333" t="s">
        <v>1625</v>
      </c>
      <c r="O86" s="1813"/>
      <c r="Q86" s="943"/>
      <c r="R86" s="810" t="s">
        <v>1441</v>
      </c>
      <c r="S86" s="811"/>
      <c r="T86" s="1972"/>
      <c r="U86" s="1972"/>
      <c r="V86" s="1333" t="s">
        <v>1625</v>
      </c>
      <c r="W86" s="1813"/>
      <c r="Y86" s="943"/>
      <c r="Z86" s="810" t="s">
        <v>1441</v>
      </c>
      <c r="AA86" s="811"/>
      <c r="AB86" s="1972"/>
      <c r="AC86" s="1972"/>
      <c r="AD86" s="1333" t="s">
        <v>1625</v>
      </c>
      <c r="AE86" s="1813"/>
    </row>
    <row r="87" spans="1:31" ht="20.25" customHeight="1" x14ac:dyDescent="0.25">
      <c r="A87" s="1990"/>
      <c r="B87" s="2002" t="s">
        <v>68</v>
      </c>
      <c r="C87" s="2002"/>
      <c r="D87" s="2002"/>
      <c r="E87" s="2002"/>
      <c r="F87" s="2002"/>
      <c r="G87" s="2003"/>
      <c r="I87" s="1990"/>
      <c r="J87" s="2002" t="s">
        <v>68</v>
      </c>
      <c r="K87" s="2002"/>
      <c r="L87" s="2002"/>
      <c r="M87" s="2002"/>
      <c r="N87" s="2002"/>
      <c r="O87" s="2003"/>
      <c r="Q87" s="943"/>
      <c r="R87" s="2002" t="s">
        <v>68</v>
      </c>
      <c r="S87" s="2002"/>
      <c r="T87" s="2002"/>
      <c r="U87" s="2002"/>
      <c r="V87" s="2002"/>
      <c r="W87" s="2003"/>
      <c r="Y87" s="943"/>
      <c r="Z87" s="2002" t="s">
        <v>68</v>
      </c>
      <c r="AA87" s="2002"/>
      <c r="AB87" s="2002"/>
      <c r="AC87" s="2002"/>
      <c r="AD87" s="2002"/>
      <c r="AE87" s="2003"/>
    </row>
    <row r="88" spans="1:31" ht="12.75" customHeight="1" x14ac:dyDescent="0.25">
      <c r="A88" s="1990"/>
      <c r="B88" s="146" t="s">
        <v>2</v>
      </c>
      <c r="C88" s="149" t="s">
        <v>261</v>
      </c>
      <c r="D88" s="1973"/>
      <c r="E88" s="1973"/>
      <c r="F88" s="146" t="s">
        <v>3</v>
      </c>
      <c r="G88" s="150" t="s">
        <v>4</v>
      </c>
      <c r="I88" s="1990"/>
      <c r="J88" s="146" t="s">
        <v>2</v>
      </c>
      <c r="K88" s="149" t="s">
        <v>261</v>
      </c>
      <c r="L88" s="1973"/>
      <c r="M88" s="1973"/>
      <c r="N88" s="146" t="s">
        <v>3</v>
      </c>
      <c r="O88" s="150" t="s">
        <v>4</v>
      </c>
      <c r="Q88" s="943"/>
      <c r="R88" s="146" t="s">
        <v>2</v>
      </c>
      <c r="S88" s="149" t="s">
        <v>261</v>
      </c>
      <c r="T88" s="1973"/>
      <c r="U88" s="1973"/>
      <c r="V88" s="88" t="s">
        <v>3</v>
      </c>
      <c r="W88" s="112" t="s">
        <v>4</v>
      </c>
      <c r="Y88" s="943"/>
      <c r="Z88" s="146" t="s">
        <v>2</v>
      </c>
      <c r="AA88" s="149" t="s">
        <v>261</v>
      </c>
      <c r="AB88" s="1973"/>
      <c r="AC88" s="1973"/>
      <c r="AD88" s="88" t="s">
        <v>3</v>
      </c>
      <c r="AE88" s="112" t="s">
        <v>4</v>
      </c>
    </row>
    <row r="89" spans="1:31" ht="12.75" customHeight="1" x14ac:dyDescent="0.25">
      <c r="A89" s="1990"/>
      <c r="B89" s="146" t="s">
        <v>7</v>
      </c>
      <c r="C89" s="149" t="s">
        <v>172</v>
      </c>
      <c r="D89" s="1973"/>
      <c r="E89" s="1973"/>
      <c r="F89" s="146" t="s">
        <v>6</v>
      </c>
      <c r="G89" s="137" t="s">
        <v>369</v>
      </c>
      <c r="I89" s="1990"/>
      <c r="J89" s="146" t="s">
        <v>7</v>
      </c>
      <c r="K89" s="149" t="s">
        <v>929</v>
      </c>
      <c r="L89" s="1973"/>
      <c r="M89" s="1973"/>
      <c r="N89" s="146" t="s">
        <v>6</v>
      </c>
      <c r="O89" s="137" t="s">
        <v>379</v>
      </c>
      <c r="Q89" s="943"/>
      <c r="R89" s="146" t="s">
        <v>7</v>
      </c>
      <c r="S89" s="149" t="s">
        <v>172</v>
      </c>
      <c r="T89" s="1973"/>
      <c r="U89" s="1973"/>
      <c r="V89" s="88" t="s">
        <v>6</v>
      </c>
      <c r="W89" s="137" t="s">
        <v>141</v>
      </c>
      <c r="Y89" s="943"/>
      <c r="Z89" s="146" t="s">
        <v>7</v>
      </c>
      <c r="AA89" s="149" t="s">
        <v>929</v>
      </c>
      <c r="AB89" s="1973"/>
      <c r="AC89" s="1973"/>
      <c r="AD89" s="88" t="s">
        <v>6</v>
      </c>
      <c r="AE89" s="137" t="s">
        <v>379</v>
      </c>
    </row>
    <row r="90" spans="1:31" ht="12.75" customHeight="1" x14ac:dyDescent="0.25">
      <c r="A90" s="1990"/>
      <c r="B90" s="146" t="s">
        <v>626</v>
      </c>
      <c r="C90" s="149" t="s">
        <v>172</v>
      </c>
      <c r="D90" s="1973"/>
      <c r="E90" s="1973"/>
      <c r="F90" s="148" t="s">
        <v>8</v>
      </c>
      <c r="G90" s="147" t="s">
        <v>14</v>
      </c>
      <c r="I90" s="1990"/>
      <c r="J90" s="146" t="s">
        <v>626</v>
      </c>
      <c r="K90" s="149" t="s">
        <v>172</v>
      </c>
      <c r="L90" s="1973"/>
      <c r="M90" s="1973"/>
      <c r="N90" s="148" t="s">
        <v>8</v>
      </c>
      <c r="O90" s="147" t="s">
        <v>14</v>
      </c>
      <c r="Q90" s="943"/>
      <c r="R90" s="146" t="s">
        <v>626</v>
      </c>
      <c r="S90" s="149" t="s">
        <v>172</v>
      </c>
      <c r="T90" s="1973"/>
      <c r="U90" s="1973"/>
      <c r="V90" s="90" t="s">
        <v>8</v>
      </c>
      <c r="W90" s="151" t="s">
        <v>14</v>
      </c>
      <c r="Y90" s="943"/>
      <c r="Z90" s="146" t="s">
        <v>626</v>
      </c>
      <c r="AA90" s="149" t="s">
        <v>172</v>
      </c>
      <c r="AB90" s="1973"/>
      <c r="AC90" s="1973"/>
      <c r="AD90" s="90" t="s">
        <v>8</v>
      </c>
      <c r="AE90" s="151" t="s">
        <v>14</v>
      </c>
    </row>
    <row r="91" spans="1:31" ht="12.75" customHeight="1" x14ac:dyDescent="0.25">
      <c r="A91" s="1990"/>
      <c r="B91" s="146" t="s">
        <v>925</v>
      </c>
      <c r="C91" s="145" t="s">
        <v>924</v>
      </c>
      <c r="D91" s="1973"/>
      <c r="E91" s="1973"/>
      <c r="F91" s="127" t="s">
        <v>10</v>
      </c>
      <c r="G91" s="108" t="s">
        <v>20</v>
      </c>
      <c r="I91" s="1990"/>
      <c r="J91" s="146" t="s">
        <v>925</v>
      </c>
      <c r="K91" s="145" t="s">
        <v>928</v>
      </c>
      <c r="L91" s="1973"/>
      <c r="M91" s="1973"/>
      <c r="N91" s="127" t="s">
        <v>10</v>
      </c>
      <c r="O91" s="108" t="s">
        <v>20</v>
      </c>
      <c r="Q91" s="943"/>
      <c r="R91" s="2013"/>
      <c r="S91" s="2013"/>
      <c r="T91" s="1973"/>
      <c r="U91" s="1973"/>
      <c r="V91" s="127" t="s">
        <v>10</v>
      </c>
      <c r="W91" s="108" t="s">
        <v>20</v>
      </c>
      <c r="Y91" s="943"/>
      <c r="Z91" s="2013"/>
      <c r="AA91" s="2013"/>
      <c r="AB91" s="1973"/>
      <c r="AC91" s="1973"/>
      <c r="AD91" s="127" t="s">
        <v>10</v>
      </c>
      <c r="AE91" s="108" t="s">
        <v>20</v>
      </c>
    </row>
    <row r="92" spans="1:31" ht="12.75" customHeight="1" x14ac:dyDescent="0.25">
      <c r="A92" s="1990"/>
      <c r="B92" s="2011"/>
      <c r="C92" s="2012"/>
      <c r="D92" s="1973"/>
      <c r="E92" s="1973"/>
      <c r="F92" s="36" t="s">
        <v>759</v>
      </c>
      <c r="G92" s="107">
        <v>1</v>
      </c>
      <c r="I92" s="1990"/>
      <c r="J92" s="2011"/>
      <c r="K92" s="2012"/>
      <c r="L92" s="1973"/>
      <c r="M92" s="1973"/>
      <c r="N92" s="36" t="s">
        <v>759</v>
      </c>
      <c r="O92" s="107">
        <v>1</v>
      </c>
      <c r="Q92" s="943"/>
      <c r="R92" s="2013"/>
      <c r="S92" s="2013"/>
      <c r="T92" s="1973"/>
      <c r="U92" s="1973"/>
      <c r="V92" s="36" t="s">
        <v>759</v>
      </c>
      <c r="W92" s="107">
        <v>1</v>
      </c>
      <c r="Y92" s="943"/>
      <c r="Z92" s="2013"/>
      <c r="AA92" s="2013"/>
      <c r="AB92" s="1973"/>
      <c r="AC92" s="1973"/>
      <c r="AD92" s="36" t="s">
        <v>759</v>
      </c>
      <c r="AE92" s="107">
        <v>1</v>
      </c>
    </row>
    <row r="93" spans="1:31" ht="12.75" customHeight="1" x14ac:dyDescent="0.25">
      <c r="A93" s="1990"/>
      <c r="B93" s="1963" t="s">
        <v>923</v>
      </c>
      <c r="C93" s="1964"/>
      <c r="D93" s="1964"/>
      <c r="E93" s="1964"/>
      <c r="F93" s="1964"/>
      <c r="G93" s="1965"/>
      <c r="I93" s="1990"/>
      <c r="J93" s="1963" t="s">
        <v>923</v>
      </c>
      <c r="K93" s="1964"/>
      <c r="L93" s="1964"/>
      <c r="M93" s="1964"/>
      <c r="N93" s="1964"/>
      <c r="O93" s="1965"/>
      <c r="Q93" s="943"/>
      <c r="R93" s="730" t="s">
        <v>927</v>
      </c>
      <c r="S93" s="681"/>
      <c r="T93" s="681"/>
      <c r="U93" s="681"/>
      <c r="V93" s="681"/>
      <c r="W93" s="919"/>
      <c r="Y93" s="943"/>
      <c r="Z93" s="730" t="s">
        <v>932</v>
      </c>
      <c r="AA93" s="681"/>
      <c r="AB93" s="681"/>
      <c r="AC93" s="681"/>
      <c r="AD93" s="681"/>
      <c r="AE93" s="919"/>
    </row>
    <row r="94" spans="1:31" ht="133.5" customHeight="1" x14ac:dyDescent="0.25">
      <c r="A94" s="1991"/>
      <c r="B94" s="1966"/>
      <c r="C94" s="1967"/>
      <c r="D94" s="1967"/>
      <c r="E94" s="1967"/>
      <c r="F94" s="1967"/>
      <c r="G94" s="1968"/>
      <c r="I94" s="1991"/>
      <c r="J94" s="1966"/>
      <c r="K94" s="1967"/>
      <c r="L94" s="1967"/>
      <c r="M94" s="1967"/>
      <c r="N94" s="1967"/>
      <c r="O94" s="1968"/>
      <c r="Q94" s="943"/>
      <c r="R94" s="1370"/>
      <c r="S94" s="895"/>
      <c r="T94" s="895"/>
      <c r="U94" s="895"/>
      <c r="V94" s="895"/>
      <c r="W94" s="1611"/>
      <c r="Y94" s="943"/>
      <c r="Z94" s="1370"/>
      <c r="AA94" s="895"/>
      <c r="AB94" s="895"/>
      <c r="AC94" s="895"/>
      <c r="AD94" s="895"/>
      <c r="AE94" s="1611"/>
    </row>
    <row r="95" spans="1:31" ht="23.65" customHeight="1" thickBot="1" x14ac:dyDescent="0.3">
      <c r="A95" s="1992"/>
      <c r="B95" s="1969"/>
      <c r="C95" s="1970"/>
      <c r="D95" s="1970"/>
      <c r="E95" s="1970"/>
      <c r="F95" s="1970"/>
      <c r="G95" s="1971"/>
      <c r="I95" s="1992"/>
      <c r="J95" s="1969"/>
      <c r="K95" s="1970"/>
      <c r="L95" s="1970"/>
      <c r="M95" s="1970"/>
      <c r="N95" s="1970"/>
      <c r="O95" s="1971"/>
      <c r="Q95" s="1226"/>
      <c r="R95" s="920"/>
      <c r="S95" s="921"/>
      <c r="T95" s="921"/>
      <c r="U95" s="921"/>
      <c r="V95" s="921"/>
      <c r="W95" s="922"/>
      <c r="Y95" s="1226"/>
      <c r="Z95" s="920"/>
      <c r="AA95" s="921"/>
      <c r="AB95" s="921"/>
      <c r="AC95" s="921"/>
      <c r="AD95" s="921"/>
      <c r="AE95" s="922"/>
    </row>
    <row r="96" spans="1:31" ht="16.5" thickTop="1" thickBot="1" x14ac:dyDescent="0.3"/>
    <row r="97" spans="1:31" ht="23.65" customHeight="1" thickTop="1" x14ac:dyDescent="0.25">
      <c r="A97" s="1029" t="s">
        <v>1529</v>
      </c>
      <c r="B97" s="721" t="s">
        <v>41</v>
      </c>
      <c r="C97" s="722"/>
      <c r="D97" s="686" t="s">
        <v>42</v>
      </c>
      <c r="E97" s="687"/>
      <c r="F97" s="687" t="s">
        <v>1</v>
      </c>
      <c r="G97" s="876"/>
      <c r="I97" s="858" t="s">
        <v>401</v>
      </c>
      <c r="J97" s="644" t="s">
        <v>0</v>
      </c>
      <c r="K97" s="645"/>
      <c r="L97" s="644" t="s">
        <v>108</v>
      </c>
      <c r="M97" s="828"/>
      <c r="N97" s="816" t="s">
        <v>108</v>
      </c>
      <c r="O97" s="826"/>
      <c r="Q97" s="858" t="s">
        <v>403</v>
      </c>
      <c r="R97" s="644" t="s">
        <v>0</v>
      </c>
      <c r="S97" s="645"/>
      <c r="T97" s="644" t="s">
        <v>108</v>
      </c>
      <c r="U97" s="828"/>
      <c r="V97" s="816" t="s">
        <v>108</v>
      </c>
      <c r="W97" s="826"/>
      <c r="Y97" s="858" t="s">
        <v>407</v>
      </c>
      <c r="Z97" s="644" t="s">
        <v>0</v>
      </c>
      <c r="AA97" s="645"/>
      <c r="AB97" s="644" t="s">
        <v>108</v>
      </c>
      <c r="AC97" s="828"/>
      <c r="AD97" s="816" t="s">
        <v>108</v>
      </c>
      <c r="AE97" s="826"/>
    </row>
    <row r="98" spans="1:31" ht="20.25" customHeight="1" x14ac:dyDescent="0.25">
      <c r="A98" s="1030"/>
      <c r="B98" s="529" t="s">
        <v>1993</v>
      </c>
      <c r="C98" s="530"/>
      <c r="D98" s="727">
        <v>78000</v>
      </c>
      <c r="E98" s="630"/>
      <c r="F98" s="630">
        <f>D98*(1-'SZORZÓ+FELTÉTELEK'!$A$1)</f>
        <v>78000</v>
      </c>
      <c r="G98" s="844"/>
      <c r="I98" s="859"/>
      <c r="J98" s="529" t="s">
        <v>1114</v>
      </c>
      <c r="K98" s="530"/>
      <c r="L98" s="770">
        <v>107000</v>
      </c>
      <c r="M98" s="771"/>
      <c r="N98" s="744">
        <f>L98*(1-'SZORZÓ+FELTÉTELEK'!$A$1)</f>
        <v>107000</v>
      </c>
      <c r="O98" s="745"/>
      <c r="Q98" s="859"/>
      <c r="R98" s="529" t="s">
        <v>1114</v>
      </c>
      <c r="S98" s="530"/>
      <c r="T98" s="770">
        <v>186000</v>
      </c>
      <c r="U98" s="771"/>
      <c r="V98" s="744">
        <f>T98*(1-'SZORZÓ+FELTÉTELEK'!$A$1)</f>
        <v>186000</v>
      </c>
      <c r="W98" s="745"/>
      <c r="Y98" s="859"/>
      <c r="Z98" s="529" t="s">
        <v>1114</v>
      </c>
      <c r="AA98" s="530"/>
      <c r="AB98" s="770">
        <v>136000</v>
      </c>
      <c r="AC98" s="771"/>
      <c r="AD98" s="744">
        <f>AB98*(1-'SZORZÓ+FELTÉTELEK'!$A$1)</f>
        <v>136000</v>
      </c>
      <c r="AE98" s="745"/>
    </row>
    <row r="99" spans="1:31" ht="20.25" customHeight="1" x14ac:dyDescent="0.25">
      <c r="A99" s="1030"/>
      <c r="B99" s="799" t="s">
        <v>1528</v>
      </c>
      <c r="C99" s="781"/>
      <c r="D99" s="781"/>
      <c r="E99" s="781"/>
      <c r="F99" s="781"/>
      <c r="G99" s="1331"/>
      <c r="I99" s="859"/>
      <c r="J99" s="529" t="s">
        <v>1434</v>
      </c>
      <c r="K99" s="530"/>
      <c r="L99" s="770">
        <v>112000</v>
      </c>
      <c r="M99" s="771"/>
      <c r="N99" s="744">
        <f>L99*(1-'SZORZÓ+FELTÉTELEK'!$A$1)</f>
        <v>112000</v>
      </c>
      <c r="O99" s="745"/>
      <c r="Q99" s="859"/>
      <c r="R99" s="529" t="s">
        <v>1434</v>
      </c>
      <c r="S99" s="530"/>
      <c r="T99" s="770">
        <v>193000</v>
      </c>
      <c r="U99" s="771"/>
      <c r="V99" s="744">
        <f>T99*(1-'SZORZÓ+FELTÉTELEK'!$A$1)</f>
        <v>193000</v>
      </c>
      <c r="W99" s="745"/>
      <c r="Y99" s="859"/>
      <c r="Z99" s="529" t="s">
        <v>1434</v>
      </c>
      <c r="AA99" s="530"/>
      <c r="AB99" s="770">
        <v>142000</v>
      </c>
      <c r="AC99" s="771"/>
      <c r="AD99" s="744">
        <f>AB99*(1-'SZORZÓ+FELTÉTELEK'!$A$1)</f>
        <v>142000</v>
      </c>
      <c r="AE99" s="745"/>
    </row>
    <row r="100" spans="1:31" ht="20.25" customHeight="1" x14ac:dyDescent="0.25">
      <c r="A100" s="1030"/>
      <c r="B100" s="801"/>
      <c r="C100" s="802"/>
      <c r="D100" s="802"/>
      <c r="E100" s="802"/>
      <c r="F100" s="802"/>
      <c r="G100" s="1745"/>
      <c r="I100" s="859"/>
      <c r="J100" s="529" t="s">
        <v>367</v>
      </c>
      <c r="K100" s="530"/>
      <c r="L100" s="770">
        <v>194000</v>
      </c>
      <c r="M100" s="771"/>
      <c r="N100" s="744">
        <f>L100*(1-'SZORZÓ+FELTÉTELEK'!$A$1)</f>
        <v>194000</v>
      </c>
      <c r="O100" s="745"/>
      <c r="Q100" s="859"/>
      <c r="R100" s="529" t="s">
        <v>367</v>
      </c>
      <c r="S100" s="530"/>
      <c r="T100" s="770">
        <v>318000</v>
      </c>
      <c r="U100" s="771"/>
      <c r="V100" s="744">
        <f>T100*(1-'SZORZÓ+FELTÉTELEK'!$A$1)</f>
        <v>318000</v>
      </c>
      <c r="W100" s="745"/>
      <c r="Y100" s="859"/>
      <c r="Z100" s="529" t="s">
        <v>367</v>
      </c>
      <c r="AA100" s="530"/>
      <c r="AB100" s="770">
        <v>236000</v>
      </c>
      <c r="AC100" s="771"/>
      <c r="AD100" s="744">
        <f>AB100*(1-'SZORZÓ+FELTÉTELEK'!$A$1)</f>
        <v>236000</v>
      </c>
      <c r="AE100" s="745"/>
    </row>
    <row r="101" spans="1:31" ht="20.25" customHeight="1" x14ac:dyDescent="0.25">
      <c r="A101" s="1030"/>
      <c r="B101" s="801"/>
      <c r="C101" s="802"/>
      <c r="D101" s="802"/>
      <c r="E101" s="802"/>
      <c r="F101" s="802"/>
      <c r="G101" s="1745"/>
      <c r="I101" s="859"/>
      <c r="J101" s="529" t="s">
        <v>1441</v>
      </c>
      <c r="K101" s="530"/>
      <c r="L101" s="269"/>
      <c r="M101" s="270"/>
      <c r="N101" s="1333" t="s">
        <v>1625</v>
      </c>
      <c r="O101" s="1952"/>
      <c r="Q101" s="859"/>
      <c r="R101" s="529" t="s">
        <v>1441</v>
      </c>
      <c r="S101" s="530"/>
      <c r="T101" s="269"/>
      <c r="U101" s="270"/>
      <c r="V101" s="1333" t="s">
        <v>1625</v>
      </c>
      <c r="W101" s="1952"/>
      <c r="Y101" s="859"/>
      <c r="Z101" s="529" t="s">
        <v>1441</v>
      </c>
      <c r="AA101" s="530"/>
      <c r="AB101" s="269"/>
      <c r="AC101" s="270"/>
      <c r="AD101" s="1333" t="s">
        <v>1625</v>
      </c>
      <c r="AE101" s="1952"/>
    </row>
    <row r="102" spans="1:31" ht="20.25" customHeight="1" x14ac:dyDescent="0.25">
      <c r="A102" s="1030"/>
      <c r="B102" s="801"/>
      <c r="C102" s="802"/>
      <c r="D102" s="802"/>
      <c r="E102" s="802"/>
      <c r="F102" s="802"/>
      <c r="G102" s="1745"/>
      <c r="I102" s="859"/>
      <c r="J102" s="529" t="s">
        <v>1442</v>
      </c>
      <c r="K102" s="530"/>
      <c r="L102" s="269"/>
      <c r="M102" s="270"/>
      <c r="N102" s="1333" t="s">
        <v>1625</v>
      </c>
      <c r="O102" s="1952"/>
      <c r="Q102" s="859"/>
      <c r="R102" s="529" t="s">
        <v>1442</v>
      </c>
      <c r="S102" s="530"/>
      <c r="T102" s="269"/>
      <c r="U102" s="270"/>
      <c r="V102" s="1333" t="s">
        <v>1625</v>
      </c>
      <c r="W102" s="1952"/>
      <c r="Y102" s="859"/>
      <c r="Z102" s="529" t="s">
        <v>1442</v>
      </c>
      <c r="AA102" s="530"/>
      <c r="AB102" s="269"/>
      <c r="AC102" s="270"/>
      <c r="AD102" s="1333" t="s">
        <v>1625</v>
      </c>
      <c r="AE102" s="1952"/>
    </row>
    <row r="103" spans="1:31" ht="20.25" customHeight="1" x14ac:dyDescent="0.25">
      <c r="A103" s="1030"/>
      <c r="B103" s="714"/>
      <c r="C103" s="715"/>
      <c r="D103" s="715"/>
      <c r="E103" s="715"/>
      <c r="F103" s="715"/>
      <c r="G103" s="716"/>
      <c r="I103" s="859"/>
      <c r="J103" s="714" t="s">
        <v>68</v>
      </c>
      <c r="K103" s="715"/>
      <c r="L103" s="715"/>
      <c r="M103" s="715"/>
      <c r="N103" s="715"/>
      <c r="O103" s="905"/>
      <c r="Q103" s="859"/>
      <c r="R103" s="714" t="s">
        <v>68</v>
      </c>
      <c r="S103" s="715"/>
      <c r="T103" s="715"/>
      <c r="U103" s="715"/>
      <c r="V103" s="715"/>
      <c r="W103" s="905"/>
      <c r="Y103" s="859"/>
      <c r="Z103" s="714" t="s">
        <v>68</v>
      </c>
      <c r="AA103" s="715"/>
      <c r="AB103" s="715"/>
      <c r="AC103" s="715"/>
      <c r="AD103" s="715"/>
      <c r="AE103" s="905"/>
    </row>
    <row r="104" spans="1:31" ht="12.75" customHeight="1" x14ac:dyDescent="0.25">
      <c r="A104" s="1030"/>
      <c r="B104" s="88" t="s">
        <v>2</v>
      </c>
      <c r="C104" s="89" t="s">
        <v>317</v>
      </c>
      <c r="D104" s="654"/>
      <c r="E104" s="655"/>
      <c r="F104" s="88" t="s">
        <v>3</v>
      </c>
      <c r="G104" s="119" t="s">
        <v>4</v>
      </c>
      <c r="I104" s="859"/>
      <c r="J104" s="88" t="s">
        <v>2</v>
      </c>
      <c r="K104" s="89" t="s">
        <v>402</v>
      </c>
      <c r="L104" s="654"/>
      <c r="M104" s="655"/>
      <c r="N104" s="88" t="s">
        <v>3</v>
      </c>
      <c r="O104" s="73" t="s">
        <v>4</v>
      </c>
      <c r="Q104" s="859"/>
      <c r="R104" s="88" t="s">
        <v>2</v>
      </c>
      <c r="S104" s="89" t="s">
        <v>402</v>
      </c>
      <c r="T104" s="654"/>
      <c r="U104" s="655"/>
      <c r="V104" s="88" t="s">
        <v>3</v>
      </c>
      <c r="W104" s="73" t="s">
        <v>4</v>
      </c>
      <c r="Y104" s="859"/>
      <c r="Z104" s="88" t="s">
        <v>2</v>
      </c>
      <c r="AA104" s="89" t="s">
        <v>402</v>
      </c>
      <c r="AB104" s="654"/>
      <c r="AC104" s="655"/>
      <c r="AD104" s="88" t="s">
        <v>3</v>
      </c>
      <c r="AE104" s="73" t="s">
        <v>4</v>
      </c>
    </row>
    <row r="105" spans="1:31" ht="12.75" customHeight="1" x14ac:dyDescent="0.25">
      <c r="A105" s="1030"/>
      <c r="B105" s="300" t="s">
        <v>5</v>
      </c>
      <c r="C105" s="89" t="s">
        <v>27</v>
      </c>
      <c r="D105" s="656"/>
      <c r="E105" s="657"/>
      <c r="F105" s="88" t="s">
        <v>6</v>
      </c>
      <c r="G105" s="117" t="s">
        <v>1398</v>
      </c>
      <c r="I105" s="859"/>
      <c r="J105" s="88" t="s">
        <v>5</v>
      </c>
      <c r="K105" s="89" t="s">
        <v>73</v>
      </c>
      <c r="L105" s="656"/>
      <c r="M105" s="657"/>
      <c r="N105" s="88" t="s">
        <v>6</v>
      </c>
      <c r="O105" s="71" t="s">
        <v>369</v>
      </c>
      <c r="Q105" s="859"/>
      <c r="R105" s="88" t="s">
        <v>5</v>
      </c>
      <c r="S105" s="89" t="s">
        <v>73</v>
      </c>
      <c r="T105" s="656"/>
      <c r="U105" s="657"/>
      <c r="V105" s="88" t="s">
        <v>6</v>
      </c>
      <c r="W105" s="71" t="s">
        <v>379</v>
      </c>
      <c r="Y105" s="859"/>
      <c r="Z105" s="88" t="s">
        <v>5</v>
      </c>
      <c r="AA105" s="89" t="s">
        <v>73</v>
      </c>
      <c r="AB105" s="656"/>
      <c r="AC105" s="657"/>
      <c r="AD105" s="88" t="s">
        <v>6</v>
      </c>
      <c r="AE105" s="71" t="s">
        <v>369</v>
      </c>
    </row>
    <row r="106" spans="1:31" ht="12.75" customHeight="1" x14ac:dyDescent="0.25">
      <c r="A106" s="1030"/>
      <c r="B106" s="88" t="s">
        <v>7</v>
      </c>
      <c r="C106" s="89" t="s">
        <v>172</v>
      </c>
      <c r="D106" s="656"/>
      <c r="E106" s="657"/>
      <c r="F106" s="88" t="s">
        <v>8</v>
      </c>
      <c r="G106" s="117" t="s">
        <v>14</v>
      </c>
      <c r="I106" s="859"/>
      <c r="J106" s="88" t="s">
        <v>7</v>
      </c>
      <c r="K106" s="89" t="s">
        <v>72</v>
      </c>
      <c r="L106" s="656"/>
      <c r="M106" s="657"/>
      <c r="N106" s="90" t="s">
        <v>8</v>
      </c>
      <c r="O106" s="72" t="s">
        <v>14</v>
      </c>
      <c r="Q106" s="859"/>
      <c r="R106" s="88" t="s">
        <v>7</v>
      </c>
      <c r="S106" s="89" t="s">
        <v>392</v>
      </c>
      <c r="T106" s="656"/>
      <c r="U106" s="657"/>
      <c r="V106" s="90" t="s">
        <v>8</v>
      </c>
      <c r="W106" s="72" t="s">
        <v>14</v>
      </c>
      <c r="Y106" s="859"/>
      <c r="Z106" s="88" t="s">
        <v>7</v>
      </c>
      <c r="AA106" s="89" t="s">
        <v>277</v>
      </c>
      <c r="AB106" s="656"/>
      <c r="AC106" s="657"/>
      <c r="AD106" s="90" t="s">
        <v>8</v>
      </c>
      <c r="AE106" s="72" t="s">
        <v>14</v>
      </c>
    </row>
    <row r="107" spans="1:31" ht="12.75" customHeight="1" x14ac:dyDescent="0.25">
      <c r="A107" s="1030"/>
      <c r="B107" s="88" t="s">
        <v>9</v>
      </c>
      <c r="C107" s="89" t="s">
        <v>64</v>
      </c>
      <c r="D107" s="656"/>
      <c r="E107" s="657"/>
      <c r="F107" s="88" t="s">
        <v>10</v>
      </c>
      <c r="G107" s="117" t="s">
        <v>20</v>
      </c>
      <c r="I107" s="859"/>
      <c r="J107" s="88" t="s">
        <v>9</v>
      </c>
      <c r="K107" s="89" t="s">
        <v>72</v>
      </c>
      <c r="L107" s="656"/>
      <c r="M107" s="657"/>
      <c r="N107" s="90" t="s">
        <v>10</v>
      </c>
      <c r="O107" s="72" t="s">
        <v>20</v>
      </c>
      <c r="Q107" s="859"/>
      <c r="R107" s="88" t="s">
        <v>9</v>
      </c>
      <c r="S107" s="89" t="s">
        <v>392</v>
      </c>
      <c r="T107" s="656"/>
      <c r="U107" s="657"/>
      <c r="V107" s="90" t="s">
        <v>10</v>
      </c>
      <c r="W107" s="72" t="s">
        <v>20</v>
      </c>
      <c r="Y107" s="859"/>
      <c r="Z107" s="88" t="s">
        <v>9</v>
      </c>
      <c r="AA107" s="89" t="s">
        <v>72</v>
      </c>
      <c r="AB107" s="656"/>
      <c r="AC107" s="657"/>
      <c r="AD107" s="90" t="s">
        <v>10</v>
      </c>
      <c r="AE107" s="72" t="s">
        <v>20</v>
      </c>
    </row>
    <row r="108" spans="1:31" ht="12.75" customHeight="1" x14ac:dyDescent="0.25">
      <c r="A108" s="1030"/>
      <c r="B108" s="88" t="s">
        <v>11</v>
      </c>
      <c r="C108" s="89" t="s">
        <v>36</v>
      </c>
      <c r="D108" s="658"/>
      <c r="E108" s="659"/>
      <c r="F108" s="88"/>
      <c r="G108" s="117"/>
      <c r="I108" s="859"/>
      <c r="J108" s="88" t="s">
        <v>626</v>
      </c>
      <c r="K108" s="89" t="s">
        <v>170</v>
      </c>
      <c r="L108" s="656"/>
      <c r="M108" s="657"/>
      <c r="N108" s="88" t="s">
        <v>759</v>
      </c>
      <c r="O108" s="72" t="s">
        <v>792</v>
      </c>
      <c r="Q108" s="859"/>
      <c r="R108" s="88" t="s">
        <v>626</v>
      </c>
      <c r="S108" s="89" t="s">
        <v>170</v>
      </c>
      <c r="T108" s="656"/>
      <c r="U108" s="657"/>
      <c r="V108" s="88" t="s">
        <v>759</v>
      </c>
      <c r="W108" s="72" t="s">
        <v>792</v>
      </c>
      <c r="Y108" s="859"/>
      <c r="Z108" s="88" t="s">
        <v>626</v>
      </c>
      <c r="AA108" s="89" t="s">
        <v>170</v>
      </c>
      <c r="AB108" s="656"/>
      <c r="AC108" s="657"/>
      <c r="AD108" s="88" t="s">
        <v>759</v>
      </c>
      <c r="AE108" s="72" t="s">
        <v>792</v>
      </c>
    </row>
    <row r="109" spans="1:31" ht="12.75" customHeight="1" x14ac:dyDescent="0.25">
      <c r="A109" s="1030"/>
      <c r="B109" s="302"/>
      <c r="C109" s="298"/>
      <c r="D109" s="298"/>
      <c r="E109" s="298"/>
      <c r="F109" s="298"/>
      <c r="G109" s="327"/>
      <c r="I109" s="859"/>
      <c r="J109" s="88" t="s">
        <v>11</v>
      </c>
      <c r="K109" s="89" t="s">
        <v>12</v>
      </c>
      <c r="L109" s="658"/>
      <c r="M109" s="659"/>
      <c r="N109" s="681"/>
      <c r="O109" s="682"/>
      <c r="Q109" s="859"/>
      <c r="R109" s="88" t="s">
        <v>11</v>
      </c>
      <c r="S109" s="89" t="s">
        <v>12</v>
      </c>
      <c r="T109" s="658"/>
      <c r="U109" s="659"/>
      <c r="V109" s="681"/>
      <c r="W109" s="682"/>
      <c r="Y109" s="859"/>
      <c r="Z109" s="88" t="s">
        <v>11</v>
      </c>
      <c r="AA109" s="89" t="s">
        <v>12</v>
      </c>
      <c r="AB109" s="658"/>
      <c r="AC109" s="659"/>
      <c r="AD109" s="681"/>
      <c r="AE109" s="682"/>
    </row>
    <row r="110" spans="1:31" ht="133.5" customHeight="1" x14ac:dyDescent="0.25">
      <c r="A110" s="1030"/>
      <c r="B110" s="730" t="s">
        <v>1478</v>
      </c>
      <c r="C110" s="681"/>
      <c r="D110" s="681"/>
      <c r="E110" s="681"/>
      <c r="F110" s="681"/>
      <c r="G110" s="894"/>
      <c r="I110" s="859"/>
      <c r="J110" s="730" t="s">
        <v>750</v>
      </c>
      <c r="K110" s="681"/>
      <c r="L110" s="681"/>
      <c r="M110" s="681"/>
      <c r="N110" s="681"/>
      <c r="O110" s="682"/>
      <c r="Q110" s="859"/>
      <c r="R110" s="730" t="s">
        <v>751</v>
      </c>
      <c r="S110" s="681"/>
      <c r="T110" s="681"/>
      <c r="U110" s="681"/>
      <c r="V110" s="681"/>
      <c r="W110" s="682"/>
      <c r="Y110" s="859"/>
      <c r="Z110" s="730" t="s">
        <v>752</v>
      </c>
      <c r="AA110" s="681"/>
      <c r="AB110" s="681"/>
      <c r="AC110" s="681"/>
      <c r="AD110" s="681"/>
      <c r="AE110" s="682"/>
    </row>
    <row r="111" spans="1:31" ht="23.65" customHeight="1" thickBot="1" x14ac:dyDescent="0.3">
      <c r="A111" s="1031"/>
      <c r="B111" s="985"/>
      <c r="C111" s="897"/>
      <c r="D111" s="897"/>
      <c r="E111" s="897"/>
      <c r="F111" s="897"/>
      <c r="G111" s="898"/>
      <c r="I111" s="860"/>
      <c r="J111" s="827"/>
      <c r="K111" s="684"/>
      <c r="L111" s="684"/>
      <c r="M111" s="684"/>
      <c r="N111" s="684"/>
      <c r="O111" s="685"/>
      <c r="Q111" s="860"/>
      <c r="R111" s="827"/>
      <c r="S111" s="684"/>
      <c r="T111" s="684"/>
      <c r="U111" s="684"/>
      <c r="V111" s="684"/>
      <c r="W111" s="685"/>
      <c r="Y111" s="860"/>
      <c r="Z111" s="827"/>
      <c r="AA111" s="684"/>
      <c r="AB111" s="684"/>
      <c r="AC111" s="684"/>
      <c r="AD111" s="684"/>
      <c r="AE111" s="685"/>
    </row>
    <row r="112" spans="1:31" ht="16.5" thickTop="1" thickBot="1" x14ac:dyDescent="0.3"/>
    <row r="113" spans="1:31" ht="23.65" customHeight="1" x14ac:dyDescent="0.25">
      <c r="A113" s="858" t="s">
        <v>408</v>
      </c>
      <c r="B113" s="644" t="s">
        <v>0</v>
      </c>
      <c r="C113" s="645"/>
      <c r="D113" s="644" t="s">
        <v>108</v>
      </c>
      <c r="E113" s="828"/>
      <c r="F113" s="816" t="s">
        <v>108</v>
      </c>
      <c r="G113" s="826"/>
      <c r="I113" s="858" t="s">
        <v>1929</v>
      </c>
      <c r="J113" s="1194" t="s">
        <v>0</v>
      </c>
      <c r="K113" s="1195"/>
      <c r="L113" s="644" t="s">
        <v>108</v>
      </c>
      <c r="M113" s="828"/>
      <c r="N113" s="816" t="s">
        <v>108</v>
      </c>
      <c r="O113" s="826"/>
      <c r="Q113" s="858" t="s">
        <v>1930</v>
      </c>
      <c r="R113" s="1194" t="s">
        <v>0</v>
      </c>
      <c r="S113" s="1195"/>
      <c r="T113" s="644" t="s">
        <v>108</v>
      </c>
      <c r="U113" s="828"/>
      <c r="V113" s="816" t="s">
        <v>108</v>
      </c>
      <c r="W113" s="826"/>
      <c r="Y113" s="858" t="s">
        <v>404</v>
      </c>
      <c r="Z113" s="644" t="s">
        <v>0</v>
      </c>
      <c r="AA113" s="645"/>
      <c r="AB113" s="644" t="s">
        <v>108</v>
      </c>
      <c r="AC113" s="828"/>
      <c r="AD113" s="816" t="s">
        <v>108</v>
      </c>
      <c r="AE113" s="826"/>
    </row>
    <row r="114" spans="1:31" ht="20.25" customHeight="1" x14ac:dyDescent="0.25">
      <c r="A114" s="859"/>
      <c r="B114" s="529" t="s">
        <v>1114</v>
      </c>
      <c r="C114" s="530"/>
      <c r="D114" s="770">
        <v>238000</v>
      </c>
      <c r="E114" s="771"/>
      <c r="F114" s="744">
        <f>D114*(1-'SZORZÓ+FELTÉTELEK'!$A$1)</f>
        <v>238000</v>
      </c>
      <c r="G114" s="745"/>
      <c r="I114" s="859"/>
      <c r="J114" s="719" t="s">
        <v>1114</v>
      </c>
      <c r="K114" s="719"/>
      <c r="L114" s="770">
        <v>205000</v>
      </c>
      <c r="M114" s="771"/>
      <c r="N114" s="744">
        <f>L114*(1-'SZORZÓ+FELTÉTELEK'!$A$1)</f>
        <v>205000</v>
      </c>
      <c r="O114" s="745"/>
      <c r="Q114" s="859"/>
      <c r="R114" s="719" t="s">
        <v>1114</v>
      </c>
      <c r="S114" s="719"/>
      <c r="T114" s="770">
        <v>318000</v>
      </c>
      <c r="U114" s="771"/>
      <c r="V114" s="744">
        <f>T114*(1-'SZORZÓ+FELTÉTELEK'!$A$1)</f>
        <v>318000</v>
      </c>
      <c r="W114" s="745"/>
      <c r="Y114" s="859"/>
      <c r="Z114" s="529" t="s">
        <v>1114</v>
      </c>
      <c r="AA114" s="530"/>
      <c r="AB114" s="770">
        <v>86000</v>
      </c>
      <c r="AC114" s="771"/>
      <c r="AD114" s="744">
        <f>AB114*(1-'SZORZÓ+FELTÉTELEK'!$A$1)</f>
        <v>86000</v>
      </c>
      <c r="AE114" s="745"/>
    </row>
    <row r="115" spans="1:31" ht="20.25" customHeight="1" x14ac:dyDescent="0.25">
      <c r="A115" s="859"/>
      <c r="B115" s="529" t="s">
        <v>1434</v>
      </c>
      <c r="C115" s="530"/>
      <c r="D115" s="770">
        <v>248000</v>
      </c>
      <c r="E115" s="771"/>
      <c r="F115" s="744">
        <f>D115*(1-'SZORZÓ+FELTÉTELEK'!$A$1)</f>
        <v>248000</v>
      </c>
      <c r="G115" s="745"/>
      <c r="I115" s="859"/>
      <c r="J115" s="719" t="s">
        <v>1434</v>
      </c>
      <c r="K115" s="719"/>
      <c r="L115" s="770">
        <v>221000</v>
      </c>
      <c r="M115" s="771"/>
      <c r="N115" s="744">
        <f>L115*(1-'SZORZÓ+FELTÉTELEK'!$A$1)</f>
        <v>221000</v>
      </c>
      <c r="O115" s="745"/>
      <c r="Q115" s="859"/>
      <c r="R115" s="719" t="s">
        <v>1434</v>
      </c>
      <c r="S115" s="719"/>
      <c r="T115" s="770">
        <v>328000</v>
      </c>
      <c r="U115" s="771"/>
      <c r="V115" s="744">
        <f>T115*(1-'SZORZÓ+FELTÉTELEK'!$A$1)</f>
        <v>328000</v>
      </c>
      <c r="W115" s="745"/>
      <c r="Y115" s="859"/>
      <c r="Z115" s="529" t="s">
        <v>1434</v>
      </c>
      <c r="AA115" s="530"/>
      <c r="AB115" s="770">
        <v>90000</v>
      </c>
      <c r="AC115" s="771"/>
      <c r="AD115" s="744">
        <f>AB115*(1-'SZORZÓ+FELTÉTELEK'!$A$1)</f>
        <v>90000</v>
      </c>
      <c r="AE115" s="745"/>
    </row>
    <row r="116" spans="1:31" ht="20.25" customHeight="1" x14ac:dyDescent="0.25">
      <c r="A116" s="859"/>
      <c r="B116" s="529" t="s">
        <v>367</v>
      </c>
      <c r="C116" s="530"/>
      <c r="D116" s="770">
        <v>398000</v>
      </c>
      <c r="E116" s="771"/>
      <c r="F116" s="744">
        <f>D116*(1-'SZORZÓ+FELTÉTELEK'!$A$1)</f>
        <v>398000</v>
      </c>
      <c r="G116" s="745"/>
      <c r="I116" s="859"/>
      <c r="J116" s="719" t="s">
        <v>367</v>
      </c>
      <c r="K116" s="719"/>
      <c r="L116" s="770">
        <v>395000</v>
      </c>
      <c r="M116" s="771"/>
      <c r="N116" s="744">
        <f>L116*(1-'SZORZÓ+FELTÉTELEK'!$A$1)</f>
        <v>395000</v>
      </c>
      <c r="O116" s="745"/>
      <c r="Q116" s="859"/>
      <c r="R116" s="719" t="s">
        <v>367</v>
      </c>
      <c r="S116" s="719"/>
      <c r="T116" s="770">
        <v>626000</v>
      </c>
      <c r="U116" s="771"/>
      <c r="V116" s="744">
        <f>T116*(1-'SZORZÓ+FELTÉTELEK'!$A$1)</f>
        <v>626000</v>
      </c>
      <c r="W116" s="745"/>
      <c r="Y116" s="859"/>
      <c r="Z116" s="529" t="s">
        <v>367</v>
      </c>
      <c r="AA116" s="530"/>
      <c r="AB116" s="770">
        <v>140000</v>
      </c>
      <c r="AC116" s="771"/>
      <c r="AD116" s="744">
        <f>AB116*(1-'SZORZÓ+FELTÉTELEK'!$A$1)</f>
        <v>140000</v>
      </c>
      <c r="AE116" s="745"/>
    </row>
    <row r="117" spans="1:31" ht="20.25" customHeight="1" x14ac:dyDescent="0.25">
      <c r="A117" s="859"/>
      <c r="B117" s="529" t="s">
        <v>1441</v>
      </c>
      <c r="C117" s="530"/>
      <c r="D117" s="269"/>
      <c r="E117" s="270"/>
      <c r="F117" s="1333" t="s">
        <v>1625</v>
      </c>
      <c r="G117" s="1952"/>
      <c r="I117" s="859"/>
      <c r="J117" s="719" t="s">
        <v>59</v>
      </c>
      <c r="K117" s="719"/>
      <c r="L117" s="770">
        <v>30000</v>
      </c>
      <c r="M117" s="771"/>
      <c r="N117" s="744">
        <f>L117*(1-'SZORZÓ+FELTÉTELEK'!$A$1)</f>
        <v>30000</v>
      </c>
      <c r="O117" s="745"/>
      <c r="Q117" s="859"/>
      <c r="R117" s="719" t="s">
        <v>59</v>
      </c>
      <c r="S117" s="719"/>
      <c r="T117" s="770">
        <v>60000</v>
      </c>
      <c r="U117" s="771"/>
      <c r="V117" s="744">
        <f>T117*(1-'SZORZÓ+FELTÉTELEK'!$A$1)</f>
        <v>60000</v>
      </c>
      <c r="W117" s="745"/>
      <c r="Y117" s="859"/>
      <c r="Z117" s="529" t="s">
        <v>1441</v>
      </c>
      <c r="AA117" s="530"/>
      <c r="AB117" s="269"/>
      <c r="AC117" s="270"/>
      <c r="AD117" s="1333" t="s">
        <v>1625</v>
      </c>
      <c r="AE117" s="1952"/>
    </row>
    <row r="118" spans="1:31" ht="20.25" customHeight="1" x14ac:dyDescent="0.25">
      <c r="A118" s="859"/>
      <c r="B118" s="529" t="s">
        <v>1442</v>
      </c>
      <c r="C118" s="530"/>
      <c r="D118" s="269"/>
      <c r="E118" s="270"/>
      <c r="F118" s="1333" t="s">
        <v>1625</v>
      </c>
      <c r="G118" s="1952"/>
      <c r="I118" s="859"/>
      <c r="J118" s="529" t="s">
        <v>1441</v>
      </c>
      <c r="K118" s="530"/>
      <c r="L118" s="269"/>
      <c r="M118" s="270"/>
      <c r="N118" s="1333" t="s">
        <v>1625</v>
      </c>
      <c r="O118" s="1952"/>
      <c r="Q118" s="859"/>
      <c r="R118" s="529" t="s">
        <v>1441</v>
      </c>
      <c r="S118" s="530"/>
      <c r="T118" s="269"/>
      <c r="U118" s="270"/>
      <c r="V118" s="1333" t="s">
        <v>1625</v>
      </c>
      <c r="W118" s="1952"/>
      <c r="Y118" s="859"/>
      <c r="Z118" s="529" t="s">
        <v>1442</v>
      </c>
      <c r="AA118" s="530"/>
      <c r="AB118" s="269"/>
      <c r="AC118" s="270"/>
      <c r="AD118" s="1333" t="s">
        <v>1625</v>
      </c>
      <c r="AE118" s="1952"/>
    </row>
    <row r="119" spans="1:31" ht="20.25" customHeight="1" x14ac:dyDescent="0.25">
      <c r="A119" s="859"/>
      <c r="B119" s="714" t="s">
        <v>68</v>
      </c>
      <c r="C119" s="715"/>
      <c r="D119" s="715"/>
      <c r="E119" s="715"/>
      <c r="F119" s="715"/>
      <c r="G119" s="905"/>
      <c r="I119" s="859"/>
      <c r="J119" s="529" t="s">
        <v>1442</v>
      </c>
      <c r="K119" s="530"/>
      <c r="L119" s="269"/>
      <c r="M119" s="270"/>
      <c r="N119" s="1333" t="s">
        <v>1625</v>
      </c>
      <c r="O119" s="1952"/>
      <c r="Q119" s="859"/>
      <c r="R119" s="529" t="s">
        <v>1442</v>
      </c>
      <c r="S119" s="530"/>
      <c r="T119" s="269"/>
      <c r="U119" s="270"/>
      <c r="V119" s="1333" t="s">
        <v>1625</v>
      </c>
      <c r="W119" s="1952"/>
      <c r="Y119" s="859"/>
      <c r="Z119" s="714" t="s">
        <v>68</v>
      </c>
      <c r="AA119" s="715"/>
      <c r="AB119" s="715"/>
      <c r="AC119" s="715"/>
      <c r="AD119" s="715"/>
      <c r="AE119" s="905"/>
    </row>
    <row r="120" spans="1:31" ht="12.75" customHeight="1" x14ac:dyDescent="0.25">
      <c r="A120" s="859"/>
      <c r="B120" s="88" t="s">
        <v>2</v>
      </c>
      <c r="C120" s="89" t="s">
        <v>402</v>
      </c>
      <c r="D120" s="654"/>
      <c r="E120" s="655"/>
      <c r="F120" s="88" t="s">
        <v>3</v>
      </c>
      <c r="G120" s="73" t="s">
        <v>4</v>
      </c>
      <c r="I120" s="859"/>
      <c r="J120" s="88" t="s">
        <v>2</v>
      </c>
      <c r="K120" s="89" t="s">
        <v>628</v>
      </c>
      <c r="L120" s="654"/>
      <c r="M120" s="655"/>
      <c r="N120" s="88" t="s">
        <v>3</v>
      </c>
      <c r="O120" s="73" t="s">
        <v>4</v>
      </c>
      <c r="Q120" s="859"/>
      <c r="R120" s="88" t="s">
        <v>2</v>
      </c>
      <c r="S120" s="89" t="s">
        <v>628</v>
      </c>
      <c r="T120" s="654"/>
      <c r="U120" s="655"/>
      <c r="V120" s="88" t="s">
        <v>3</v>
      </c>
      <c r="W120" s="73" t="s">
        <v>4</v>
      </c>
      <c r="Y120" s="859"/>
      <c r="Z120" s="88" t="s">
        <v>2</v>
      </c>
      <c r="AA120" s="89" t="s">
        <v>73</v>
      </c>
      <c r="AB120" s="654"/>
      <c r="AC120" s="655"/>
      <c r="AD120" s="88" t="s">
        <v>3</v>
      </c>
      <c r="AE120" s="73" t="s">
        <v>4</v>
      </c>
    </row>
    <row r="121" spans="1:31" ht="12.75" customHeight="1" x14ac:dyDescent="0.25">
      <c r="A121" s="859"/>
      <c r="B121" s="88" t="s">
        <v>5</v>
      </c>
      <c r="C121" s="89" t="s">
        <v>73</v>
      </c>
      <c r="D121" s="656"/>
      <c r="E121" s="657"/>
      <c r="F121" s="88" t="s">
        <v>6</v>
      </c>
      <c r="G121" s="71" t="s">
        <v>379</v>
      </c>
      <c r="I121" s="859"/>
      <c r="J121" s="88" t="s">
        <v>5</v>
      </c>
      <c r="K121" s="89" t="s">
        <v>73</v>
      </c>
      <c r="L121" s="656"/>
      <c r="M121" s="657"/>
      <c r="N121" s="88" t="s">
        <v>6</v>
      </c>
      <c r="O121" s="71" t="s">
        <v>369</v>
      </c>
      <c r="Q121" s="859"/>
      <c r="R121" s="88" t="s">
        <v>5</v>
      </c>
      <c r="S121" s="89" t="s">
        <v>73</v>
      </c>
      <c r="T121" s="656"/>
      <c r="U121" s="657"/>
      <c r="V121" s="88" t="s">
        <v>6</v>
      </c>
      <c r="W121" s="71" t="s">
        <v>379</v>
      </c>
      <c r="Y121" s="859"/>
      <c r="Z121" s="88" t="s">
        <v>7</v>
      </c>
      <c r="AA121" s="89" t="s">
        <v>28</v>
      </c>
      <c r="AB121" s="656"/>
      <c r="AC121" s="657"/>
      <c r="AD121" s="88" t="s">
        <v>6</v>
      </c>
      <c r="AE121" s="71" t="s">
        <v>130</v>
      </c>
    </row>
    <row r="122" spans="1:31" ht="12.75" customHeight="1" x14ac:dyDescent="0.25">
      <c r="A122" s="859"/>
      <c r="B122" s="88" t="s">
        <v>7</v>
      </c>
      <c r="C122" s="89" t="s">
        <v>409</v>
      </c>
      <c r="D122" s="656"/>
      <c r="E122" s="657"/>
      <c r="F122" s="90" t="s">
        <v>8</v>
      </c>
      <c r="G122" s="72" t="s">
        <v>14</v>
      </c>
      <c r="I122" s="859"/>
      <c r="J122" s="88" t="s">
        <v>7</v>
      </c>
      <c r="K122" s="89" t="s">
        <v>19</v>
      </c>
      <c r="L122" s="656"/>
      <c r="M122" s="657"/>
      <c r="N122" s="90" t="s">
        <v>8</v>
      </c>
      <c r="O122" s="72" t="s">
        <v>14</v>
      </c>
      <c r="Q122" s="859"/>
      <c r="R122" s="88" t="s">
        <v>7</v>
      </c>
      <c r="S122" s="89" t="s">
        <v>400</v>
      </c>
      <c r="T122" s="656"/>
      <c r="U122" s="657"/>
      <c r="V122" s="90" t="s">
        <v>8</v>
      </c>
      <c r="W122" s="72" t="s">
        <v>14</v>
      </c>
      <c r="Y122" s="859"/>
      <c r="Z122" s="88" t="s">
        <v>626</v>
      </c>
      <c r="AA122" s="89" t="s">
        <v>19</v>
      </c>
      <c r="AB122" s="656"/>
      <c r="AC122" s="657"/>
      <c r="AD122" s="90" t="s">
        <v>8</v>
      </c>
      <c r="AE122" s="72" t="s">
        <v>14</v>
      </c>
    </row>
    <row r="123" spans="1:31" ht="12.75" customHeight="1" x14ac:dyDescent="0.25">
      <c r="A123" s="859"/>
      <c r="B123" s="88" t="s">
        <v>9</v>
      </c>
      <c r="C123" s="89" t="s">
        <v>392</v>
      </c>
      <c r="D123" s="656"/>
      <c r="E123" s="657"/>
      <c r="F123" s="90" t="s">
        <v>10</v>
      </c>
      <c r="G123" s="72" t="s">
        <v>20</v>
      </c>
      <c r="I123" s="859"/>
      <c r="J123" s="88" t="s">
        <v>9</v>
      </c>
      <c r="K123" s="89" t="s">
        <v>72</v>
      </c>
      <c r="L123" s="656"/>
      <c r="M123" s="657"/>
      <c r="N123" s="90" t="s">
        <v>10</v>
      </c>
      <c r="O123" s="72" t="s">
        <v>20</v>
      </c>
      <c r="Q123" s="859"/>
      <c r="R123" s="88" t="s">
        <v>9</v>
      </c>
      <c r="S123" s="89" t="s">
        <v>387</v>
      </c>
      <c r="T123" s="656"/>
      <c r="U123" s="657"/>
      <c r="V123" s="90" t="s">
        <v>10</v>
      </c>
      <c r="W123" s="72" t="s">
        <v>20</v>
      </c>
      <c r="Y123" s="859"/>
      <c r="Z123" s="845"/>
      <c r="AA123" s="1868"/>
      <c r="AB123" s="658"/>
      <c r="AC123" s="659"/>
      <c r="AD123" s="90" t="s">
        <v>10</v>
      </c>
      <c r="AE123" s="72" t="s">
        <v>20</v>
      </c>
    </row>
    <row r="124" spans="1:31" ht="12.75" customHeight="1" x14ac:dyDescent="0.25">
      <c r="A124" s="859"/>
      <c r="B124" s="88" t="s">
        <v>626</v>
      </c>
      <c r="C124" s="89" t="s">
        <v>170</v>
      </c>
      <c r="D124" s="656"/>
      <c r="E124" s="657"/>
      <c r="F124" s="88" t="s">
        <v>759</v>
      </c>
      <c r="G124" s="72" t="s">
        <v>792</v>
      </c>
      <c r="I124" s="859"/>
      <c r="J124" s="88" t="s">
        <v>626</v>
      </c>
      <c r="K124" s="89" t="s">
        <v>58</v>
      </c>
      <c r="L124" s="656"/>
      <c r="M124" s="657"/>
      <c r="N124" s="1606"/>
      <c r="O124" s="2015"/>
      <c r="Q124" s="859"/>
      <c r="R124" s="88" t="s">
        <v>626</v>
      </c>
      <c r="S124" s="89" t="s">
        <v>58</v>
      </c>
      <c r="T124" s="656"/>
      <c r="U124" s="657"/>
      <c r="V124" s="1606"/>
      <c r="W124" s="2015"/>
      <c r="Y124" s="859"/>
      <c r="Z124" s="1370" t="s">
        <v>756</v>
      </c>
      <c r="AA124" s="895"/>
      <c r="AB124" s="895"/>
      <c r="AC124" s="895"/>
      <c r="AD124" s="895"/>
      <c r="AE124" s="1052"/>
    </row>
    <row r="125" spans="1:31" ht="12.75" customHeight="1" x14ac:dyDescent="0.25">
      <c r="A125" s="859"/>
      <c r="B125" s="88" t="s">
        <v>11</v>
      </c>
      <c r="C125" s="89" t="s">
        <v>12</v>
      </c>
      <c r="D125" s="658"/>
      <c r="E125" s="659"/>
      <c r="F125" s="681"/>
      <c r="G125" s="682"/>
      <c r="I125" s="859"/>
      <c r="J125" s="88" t="s">
        <v>11</v>
      </c>
      <c r="K125" s="89" t="s">
        <v>12</v>
      </c>
      <c r="L125" s="658"/>
      <c r="M125" s="659"/>
      <c r="N125" s="1033"/>
      <c r="O125" s="1035"/>
      <c r="Q125" s="859"/>
      <c r="R125" s="88" t="s">
        <v>11</v>
      </c>
      <c r="S125" s="89" t="s">
        <v>12</v>
      </c>
      <c r="T125" s="658"/>
      <c r="U125" s="659"/>
      <c r="V125" s="1033"/>
      <c r="W125" s="1035"/>
      <c r="Y125" s="859"/>
      <c r="Z125" s="1370"/>
      <c r="AA125" s="895"/>
      <c r="AB125" s="895"/>
      <c r="AC125" s="895"/>
      <c r="AD125" s="895"/>
      <c r="AE125" s="1052"/>
    </row>
    <row r="126" spans="1:31" ht="133.5" customHeight="1" x14ac:dyDescent="0.25">
      <c r="A126" s="859"/>
      <c r="B126" s="730" t="s">
        <v>753</v>
      </c>
      <c r="C126" s="681"/>
      <c r="D126" s="681"/>
      <c r="E126" s="681"/>
      <c r="F126" s="681"/>
      <c r="G126" s="682"/>
      <c r="I126" s="859"/>
      <c r="J126" s="730" t="s">
        <v>754</v>
      </c>
      <c r="K126" s="681"/>
      <c r="L126" s="681"/>
      <c r="M126" s="681"/>
      <c r="N126" s="681"/>
      <c r="O126" s="682"/>
      <c r="Q126" s="859"/>
      <c r="R126" s="730" t="s">
        <v>755</v>
      </c>
      <c r="S126" s="681"/>
      <c r="T126" s="681"/>
      <c r="U126" s="681"/>
      <c r="V126" s="681"/>
      <c r="W126" s="682"/>
      <c r="Y126" s="859"/>
      <c r="Z126" s="1370"/>
      <c r="AA126" s="895"/>
      <c r="AB126" s="895"/>
      <c r="AC126" s="895"/>
      <c r="AD126" s="895"/>
      <c r="AE126" s="1052"/>
    </row>
    <row r="127" spans="1:31" ht="23.65" customHeight="1" thickBot="1" x14ac:dyDescent="0.3">
      <c r="A127" s="860"/>
      <c r="B127" s="827"/>
      <c r="C127" s="684"/>
      <c r="D127" s="684"/>
      <c r="E127" s="684"/>
      <c r="F127" s="684"/>
      <c r="G127" s="685"/>
      <c r="I127" s="860"/>
      <c r="J127" s="827"/>
      <c r="K127" s="684"/>
      <c r="L127" s="684"/>
      <c r="M127" s="684"/>
      <c r="N127" s="684"/>
      <c r="O127" s="685"/>
      <c r="Q127" s="860" t="s">
        <v>714</v>
      </c>
      <c r="R127" s="827"/>
      <c r="S127" s="684"/>
      <c r="T127" s="684"/>
      <c r="U127" s="684"/>
      <c r="V127" s="684"/>
      <c r="W127" s="685"/>
      <c r="Y127" s="860"/>
      <c r="Z127" s="827"/>
      <c r="AA127" s="684"/>
      <c r="AB127" s="684"/>
      <c r="AC127" s="684"/>
      <c r="AD127" s="684"/>
      <c r="AE127" s="685"/>
    </row>
    <row r="128" spans="1:31" ht="15.6" customHeight="1" thickBot="1" x14ac:dyDescent="0.3"/>
    <row r="129" spans="1:31" ht="23.65" customHeight="1" thickTop="1" x14ac:dyDescent="0.25">
      <c r="A129" s="858" t="s">
        <v>405</v>
      </c>
      <c r="B129" s="644" t="s">
        <v>0</v>
      </c>
      <c r="C129" s="645"/>
      <c r="D129" s="644" t="s">
        <v>108</v>
      </c>
      <c r="E129" s="828"/>
      <c r="F129" s="816" t="s">
        <v>108</v>
      </c>
      <c r="G129" s="826"/>
      <c r="I129" s="858" t="s">
        <v>935</v>
      </c>
      <c r="J129" s="2032" t="s">
        <v>0</v>
      </c>
      <c r="K129" s="2033"/>
      <c r="L129" s="815" t="s">
        <v>108</v>
      </c>
      <c r="M129" s="816"/>
      <c r="N129" s="815" t="s">
        <v>108</v>
      </c>
      <c r="O129" s="900"/>
      <c r="Q129" s="1029" t="s">
        <v>1737</v>
      </c>
      <c r="R129" s="721" t="s">
        <v>0</v>
      </c>
      <c r="S129" s="722"/>
      <c r="T129" s="721" t="s">
        <v>108</v>
      </c>
      <c r="U129" s="1112"/>
      <c r="V129" s="687" t="s">
        <v>108</v>
      </c>
      <c r="W129" s="876"/>
      <c r="Y129" s="1029" t="s">
        <v>645</v>
      </c>
      <c r="Z129" s="721" t="s">
        <v>0</v>
      </c>
      <c r="AA129" s="722"/>
      <c r="AB129" s="721" t="s">
        <v>108</v>
      </c>
      <c r="AC129" s="1112"/>
      <c r="AD129" s="687" t="s">
        <v>108</v>
      </c>
      <c r="AE129" s="876"/>
    </row>
    <row r="130" spans="1:31" ht="20.25" customHeight="1" x14ac:dyDescent="0.25">
      <c r="A130" s="859"/>
      <c r="B130" s="529" t="s">
        <v>1114</v>
      </c>
      <c r="C130" s="530"/>
      <c r="D130" s="770">
        <v>97000</v>
      </c>
      <c r="E130" s="771"/>
      <c r="F130" s="744">
        <f>D130*(1-'SZORZÓ+FELTÉTELEK'!$A$1)</f>
        <v>97000</v>
      </c>
      <c r="G130" s="745"/>
      <c r="I130" s="859"/>
      <c r="J130" s="529" t="s">
        <v>1114</v>
      </c>
      <c r="K130" s="530"/>
      <c r="L130" s="727">
        <v>72000</v>
      </c>
      <c r="M130" s="630"/>
      <c r="N130" s="727">
        <f>L130*(1-'SZORZÓ+FELTÉTELEK'!$A$1)</f>
        <v>72000</v>
      </c>
      <c r="O130" s="851"/>
      <c r="Q130" s="1030"/>
      <c r="R130" s="626" t="s">
        <v>1738</v>
      </c>
      <c r="S130" s="627"/>
      <c r="T130" s="727">
        <v>136000</v>
      </c>
      <c r="U130" s="630"/>
      <c r="V130" s="646">
        <f>T130*(1-'SZORZÓ+FELTÉTELEK'!$A$1)</f>
        <v>136000</v>
      </c>
      <c r="W130" s="844"/>
      <c r="Y130" s="1030"/>
      <c r="Z130" s="529" t="s">
        <v>1081</v>
      </c>
      <c r="AA130" s="530"/>
      <c r="AB130" s="727">
        <v>136000</v>
      </c>
      <c r="AC130" s="630"/>
      <c r="AD130" s="646">
        <f>AB130*(1-'SZORZÓ+FELTÉTELEK'!$A$1)</f>
        <v>136000</v>
      </c>
      <c r="AE130" s="844"/>
    </row>
    <row r="131" spans="1:31" ht="20.25" customHeight="1" x14ac:dyDescent="0.25">
      <c r="A131" s="859"/>
      <c r="B131" s="529" t="s">
        <v>1434</v>
      </c>
      <c r="C131" s="530"/>
      <c r="D131" s="770">
        <v>103000</v>
      </c>
      <c r="E131" s="771"/>
      <c r="F131" s="744">
        <f>D131*(1-'SZORZÓ+FELTÉTELEK'!$A$1)</f>
        <v>103000</v>
      </c>
      <c r="G131" s="745"/>
      <c r="I131" s="859"/>
      <c r="J131" s="529" t="s">
        <v>1434</v>
      </c>
      <c r="K131" s="530"/>
      <c r="L131" s="727">
        <v>76000</v>
      </c>
      <c r="M131" s="630"/>
      <c r="N131" s="727">
        <f>L131*(1-'SZORZÓ+FELTÉTELEK'!$A$1)</f>
        <v>76000</v>
      </c>
      <c r="O131" s="851"/>
      <c r="Q131" s="1030"/>
      <c r="R131" s="976" t="s">
        <v>68</v>
      </c>
      <c r="S131" s="977"/>
      <c r="T131" s="977"/>
      <c r="U131" s="977"/>
      <c r="V131" s="977"/>
      <c r="W131" s="1367"/>
      <c r="Y131" s="1030"/>
      <c r="Z131" s="529" t="s">
        <v>1994</v>
      </c>
      <c r="AA131" s="530"/>
      <c r="AB131" s="727">
        <v>139000</v>
      </c>
      <c r="AC131" s="630"/>
      <c r="AD131" s="646">
        <f>AB131*(1-'SZORZÓ+FELTÉTELEK'!$A$1)</f>
        <v>139000</v>
      </c>
      <c r="AE131" s="844"/>
    </row>
    <row r="132" spans="1:31" ht="20.25" customHeight="1" x14ac:dyDescent="0.25">
      <c r="A132" s="859"/>
      <c r="B132" s="529" t="s">
        <v>367</v>
      </c>
      <c r="C132" s="530"/>
      <c r="D132" s="770">
        <v>166000</v>
      </c>
      <c r="E132" s="771"/>
      <c r="F132" s="744">
        <f>D132*(1-'SZORZÓ+FELTÉTELEK'!$A$1)</f>
        <v>166000</v>
      </c>
      <c r="G132" s="745"/>
      <c r="I132" s="859"/>
      <c r="J132" s="529" t="s">
        <v>367</v>
      </c>
      <c r="K132" s="530"/>
      <c r="L132" s="727">
        <v>126000</v>
      </c>
      <c r="M132" s="630"/>
      <c r="N132" s="727">
        <f>L132*(1-'SZORZÓ+FELTÉTELEK'!$A$1)</f>
        <v>126000</v>
      </c>
      <c r="O132" s="851"/>
      <c r="Q132" s="1030"/>
      <c r="R132" s="979"/>
      <c r="S132" s="980"/>
      <c r="T132" s="980"/>
      <c r="U132" s="980"/>
      <c r="V132" s="980"/>
      <c r="W132" s="1368"/>
      <c r="Y132" s="1030"/>
      <c r="Z132" s="810" t="s">
        <v>1441</v>
      </c>
      <c r="AA132" s="811"/>
      <c r="AB132" s="770">
        <f>AB131+2100</f>
        <v>141100</v>
      </c>
      <c r="AC132" s="771"/>
      <c r="AD132" s="744">
        <f>AB132*(1-'SZORZÓ+FELTÉTELEK'!$A$1)</f>
        <v>141100</v>
      </c>
      <c r="AE132" s="798"/>
    </row>
    <row r="133" spans="1:31" ht="20.25" customHeight="1" x14ac:dyDescent="0.25">
      <c r="A133" s="859"/>
      <c r="B133" s="529" t="s">
        <v>1441</v>
      </c>
      <c r="C133" s="530"/>
      <c r="D133" s="269"/>
      <c r="E133" s="270"/>
      <c r="F133" s="1333" t="s">
        <v>1625</v>
      </c>
      <c r="G133" s="1952"/>
      <c r="I133" s="859"/>
      <c r="J133" s="529" t="s">
        <v>1441</v>
      </c>
      <c r="K133" s="530"/>
      <c r="L133" s="269"/>
      <c r="M133" s="270"/>
      <c r="N133" s="1333" t="s">
        <v>1625</v>
      </c>
      <c r="O133" s="1952"/>
      <c r="Q133" s="1030"/>
      <c r="R133" s="979"/>
      <c r="S133" s="980"/>
      <c r="T133" s="980"/>
      <c r="U133" s="980"/>
      <c r="V133" s="980"/>
      <c r="W133" s="1368"/>
      <c r="Y133" s="1030"/>
      <c r="Z133" s="810" t="s">
        <v>1442</v>
      </c>
      <c r="AA133" s="811"/>
      <c r="AB133" s="770">
        <f>AB131+15900</f>
        <v>154900</v>
      </c>
      <c r="AC133" s="771"/>
      <c r="AD133" s="744">
        <f>AB133*(1-'SZORZÓ+FELTÉTELEK'!$A$1)</f>
        <v>154900</v>
      </c>
      <c r="AE133" s="798"/>
    </row>
    <row r="134" spans="1:31" ht="20.25" customHeight="1" x14ac:dyDescent="0.25">
      <c r="A134" s="859"/>
      <c r="B134" s="529" t="s">
        <v>1442</v>
      </c>
      <c r="C134" s="530"/>
      <c r="D134" s="269"/>
      <c r="E134" s="270"/>
      <c r="F134" s="1333" t="s">
        <v>1625</v>
      </c>
      <c r="G134" s="1952"/>
      <c r="I134" s="859"/>
      <c r="J134" s="529" t="s">
        <v>1442</v>
      </c>
      <c r="K134" s="530"/>
      <c r="L134" s="269"/>
      <c r="M134" s="270"/>
      <c r="N134" s="1333" t="s">
        <v>1625</v>
      </c>
      <c r="O134" s="1952"/>
      <c r="Q134" s="1030"/>
      <c r="R134" s="855"/>
      <c r="S134" s="856"/>
      <c r="T134" s="856"/>
      <c r="U134" s="856"/>
      <c r="V134" s="856"/>
      <c r="W134" s="1369"/>
      <c r="Y134" s="1030"/>
      <c r="Z134" s="714" t="s">
        <v>68</v>
      </c>
      <c r="AA134" s="715"/>
      <c r="AB134" s="715"/>
      <c r="AC134" s="715"/>
      <c r="AD134" s="715"/>
      <c r="AE134" s="716"/>
    </row>
    <row r="135" spans="1:31" ht="20.25" customHeight="1" x14ac:dyDescent="0.25">
      <c r="A135" s="859"/>
      <c r="B135" s="714" t="s">
        <v>68</v>
      </c>
      <c r="C135" s="715"/>
      <c r="D135" s="715"/>
      <c r="E135" s="715"/>
      <c r="F135" s="715"/>
      <c r="G135" s="905"/>
      <c r="I135" s="859"/>
      <c r="J135" s="2006" t="s">
        <v>68</v>
      </c>
      <c r="K135" s="2007"/>
      <c r="L135" s="2007"/>
      <c r="M135" s="2007"/>
      <c r="N135" s="2007"/>
      <c r="O135" s="2027"/>
      <c r="Q135" s="1030"/>
      <c r="R135" s="88" t="s">
        <v>5</v>
      </c>
      <c r="S135" s="89" t="s">
        <v>1739</v>
      </c>
      <c r="T135" s="288"/>
      <c r="U135" s="289"/>
      <c r="V135" s="88" t="s">
        <v>3</v>
      </c>
      <c r="W135" s="119" t="s">
        <v>4</v>
      </c>
      <c r="Y135" s="1030"/>
      <c r="Z135" s="88" t="s">
        <v>2</v>
      </c>
      <c r="AA135" s="89" t="s">
        <v>310</v>
      </c>
      <c r="AB135" s="654"/>
      <c r="AC135" s="655"/>
      <c r="AD135" s="88" t="s">
        <v>3</v>
      </c>
      <c r="AE135" s="119" t="s">
        <v>47</v>
      </c>
    </row>
    <row r="136" spans="1:31" ht="12.75" customHeight="1" x14ac:dyDescent="0.25">
      <c r="A136" s="859"/>
      <c r="B136" s="88" t="s">
        <v>2</v>
      </c>
      <c r="C136" s="89" t="s">
        <v>73</v>
      </c>
      <c r="D136" s="654"/>
      <c r="E136" s="655"/>
      <c r="F136" s="88" t="s">
        <v>3</v>
      </c>
      <c r="G136" s="73" t="s">
        <v>4</v>
      </c>
      <c r="I136" s="859"/>
      <c r="J136" s="88" t="s">
        <v>2</v>
      </c>
      <c r="K136" s="89" t="s">
        <v>73</v>
      </c>
      <c r="L136" s="654"/>
      <c r="M136" s="655"/>
      <c r="N136" s="88" t="s">
        <v>3</v>
      </c>
      <c r="O136" s="73" t="s">
        <v>4</v>
      </c>
      <c r="Q136" s="1030"/>
      <c r="R136" s="88" t="s">
        <v>7</v>
      </c>
      <c r="S136" s="91">
        <v>36</v>
      </c>
      <c r="T136" s="290"/>
      <c r="U136" s="291"/>
      <c r="V136" s="90" t="s">
        <v>10</v>
      </c>
      <c r="W136" s="117" t="s">
        <v>20</v>
      </c>
      <c r="Y136" s="1030"/>
      <c r="Z136" s="88" t="s">
        <v>5</v>
      </c>
      <c r="AA136" s="89" t="s">
        <v>55</v>
      </c>
      <c r="AB136" s="656"/>
      <c r="AC136" s="657"/>
      <c r="AD136" s="88" t="s">
        <v>6</v>
      </c>
      <c r="AE136" s="118" t="s">
        <v>22</v>
      </c>
    </row>
    <row r="137" spans="1:31" ht="12.75" customHeight="1" x14ac:dyDescent="0.25">
      <c r="A137" s="859"/>
      <c r="B137" s="88" t="s">
        <v>7</v>
      </c>
      <c r="C137" s="89" t="s">
        <v>406</v>
      </c>
      <c r="D137" s="656"/>
      <c r="E137" s="657"/>
      <c r="F137" s="88" t="s">
        <v>6</v>
      </c>
      <c r="G137" s="71" t="s">
        <v>636</v>
      </c>
      <c r="I137" s="859"/>
      <c r="J137" s="88" t="s">
        <v>5</v>
      </c>
      <c r="K137" s="89" t="s">
        <v>73</v>
      </c>
      <c r="L137" s="656"/>
      <c r="M137" s="657"/>
      <c r="N137" s="88" t="s">
        <v>6</v>
      </c>
      <c r="O137" s="27" t="s">
        <v>369</v>
      </c>
      <c r="Q137" s="1030"/>
      <c r="R137" s="2023"/>
      <c r="S137" s="2024"/>
      <c r="T137" s="2024"/>
      <c r="U137" s="2024"/>
      <c r="V137" s="2024"/>
      <c r="W137" s="2025"/>
      <c r="Y137" s="1030"/>
      <c r="Z137" s="88" t="s">
        <v>7</v>
      </c>
      <c r="AA137" s="91" t="s">
        <v>172</v>
      </c>
      <c r="AB137" s="656"/>
      <c r="AC137" s="657"/>
      <c r="AD137" s="90" t="s">
        <v>8</v>
      </c>
      <c r="AE137" s="118" t="s">
        <v>14</v>
      </c>
    </row>
    <row r="138" spans="1:31" ht="12.75" customHeight="1" x14ac:dyDescent="0.25">
      <c r="A138" s="859"/>
      <c r="B138" s="88" t="s">
        <v>626</v>
      </c>
      <c r="C138" s="89" t="s">
        <v>70</v>
      </c>
      <c r="D138" s="656"/>
      <c r="E138" s="657"/>
      <c r="F138" s="90" t="s">
        <v>8</v>
      </c>
      <c r="G138" s="72" t="s">
        <v>14</v>
      </c>
      <c r="I138" s="859"/>
      <c r="J138" s="88" t="s">
        <v>7</v>
      </c>
      <c r="K138" s="89" t="s">
        <v>172</v>
      </c>
      <c r="L138" s="656"/>
      <c r="M138" s="657"/>
      <c r="N138" s="90" t="s">
        <v>8</v>
      </c>
      <c r="O138" s="72" t="s">
        <v>14</v>
      </c>
      <c r="Q138" s="1030"/>
      <c r="R138" s="2023"/>
      <c r="S138" s="2024"/>
      <c r="T138" s="2024"/>
      <c r="U138" s="2024"/>
      <c r="V138" s="2024"/>
      <c r="W138" s="2025"/>
      <c r="Y138" s="1030"/>
      <c r="Z138" s="88" t="s">
        <v>9</v>
      </c>
      <c r="AA138" s="91" t="s">
        <v>424</v>
      </c>
      <c r="AB138" s="656"/>
      <c r="AC138" s="657"/>
      <c r="AD138" s="90" t="s">
        <v>10</v>
      </c>
      <c r="AE138" s="117" t="s">
        <v>20</v>
      </c>
    </row>
    <row r="139" spans="1:31" ht="12.75" customHeight="1" x14ac:dyDescent="0.25">
      <c r="A139" s="859"/>
      <c r="B139" s="845"/>
      <c r="C139" s="1868"/>
      <c r="D139" s="658"/>
      <c r="E139" s="659"/>
      <c r="F139" s="90" t="s">
        <v>10</v>
      </c>
      <c r="G139" s="72" t="s">
        <v>20</v>
      </c>
      <c r="I139" s="859"/>
      <c r="J139" s="88" t="s">
        <v>11</v>
      </c>
      <c r="K139" s="89" t="s">
        <v>58</v>
      </c>
      <c r="L139" s="656"/>
      <c r="M139" s="657"/>
      <c r="N139" s="90" t="s">
        <v>10</v>
      </c>
      <c r="O139" s="72" t="s">
        <v>20</v>
      </c>
      <c r="Q139" s="1030"/>
      <c r="R139" s="2023"/>
      <c r="S139" s="2024"/>
      <c r="T139" s="2024"/>
      <c r="U139" s="2024"/>
      <c r="V139" s="2024"/>
      <c r="W139" s="2025"/>
      <c r="Y139" s="1030"/>
      <c r="Z139" s="88" t="s">
        <v>626</v>
      </c>
      <c r="AA139" s="89" t="s">
        <v>79</v>
      </c>
      <c r="AB139" s="656"/>
      <c r="AC139" s="657"/>
      <c r="AD139" s="414"/>
      <c r="AE139" s="421"/>
    </row>
    <row r="140" spans="1:31" ht="12.75" customHeight="1" x14ac:dyDescent="0.25">
      <c r="A140" s="859"/>
      <c r="B140" s="1370" t="s">
        <v>757</v>
      </c>
      <c r="C140" s="895"/>
      <c r="D140" s="895"/>
      <c r="E140" s="895"/>
      <c r="F140" s="895"/>
      <c r="G140" s="1052"/>
      <c r="I140" s="859"/>
      <c r="J140" s="845"/>
      <c r="K140" s="1868"/>
      <c r="L140" s="658"/>
      <c r="M140" s="659"/>
      <c r="N140" s="88" t="s">
        <v>759</v>
      </c>
      <c r="O140" s="72" t="s">
        <v>792</v>
      </c>
      <c r="Q140" s="1030"/>
      <c r="R140" s="2023"/>
      <c r="S140" s="2024"/>
      <c r="T140" s="2024"/>
      <c r="U140" s="2024"/>
      <c r="V140" s="2024"/>
      <c r="W140" s="2025"/>
      <c r="Y140" s="1030"/>
      <c r="Z140" s="88" t="s">
        <v>11</v>
      </c>
      <c r="AA140" s="89" t="s">
        <v>169</v>
      </c>
      <c r="AB140" s="658"/>
      <c r="AC140" s="659"/>
      <c r="AD140" s="302"/>
      <c r="AE140" s="327"/>
    </row>
    <row r="141" spans="1:31" ht="12.75" customHeight="1" x14ac:dyDescent="0.25">
      <c r="A141" s="859"/>
      <c r="B141" s="1370"/>
      <c r="C141" s="895"/>
      <c r="D141" s="895"/>
      <c r="E141" s="895"/>
      <c r="F141" s="895"/>
      <c r="G141" s="1052"/>
      <c r="I141" s="859"/>
      <c r="J141" s="730" t="s">
        <v>934</v>
      </c>
      <c r="K141" s="681"/>
      <c r="L141" s="681"/>
      <c r="M141" s="681"/>
      <c r="N141" s="681"/>
      <c r="O141" s="682"/>
      <c r="Q141" s="1030"/>
      <c r="R141" s="1760"/>
      <c r="S141" s="2026"/>
      <c r="T141" s="2026"/>
      <c r="U141" s="2026"/>
      <c r="V141" s="2026"/>
      <c r="W141" s="1761"/>
      <c r="Y141" s="1030"/>
      <c r="Z141" s="1944"/>
      <c r="AA141" s="1243"/>
      <c r="AB141" s="1243"/>
      <c r="AC141" s="1243"/>
      <c r="AD141" s="1243"/>
      <c r="AE141" s="1945"/>
    </row>
    <row r="142" spans="1:31" ht="133.5" customHeight="1" x14ac:dyDescent="0.25">
      <c r="A142" s="859"/>
      <c r="B142" s="1370"/>
      <c r="C142" s="895"/>
      <c r="D142" s="895"/>
      <c r="E142" s="895"/>
      <c r="F142" s="895"/>
      <c r="G142" s="1052"/>
      <c r="I142" s="859"/>
      <c r="J142" s="1370"/>
      <c r="K142" s="895"/>
      <c r="L142" s="895"/>
      <c r="M142" s="895"/>
      <c r="N142" s="895"/>
      <c r="O142" s="1052"/>
      <c r="Q142" s="1030"/>
      <c r="R142" s="817" t="s">
        <v>1740</v>
      </c>
      <c r="S142" s="818"/>
      <c r="T142" s="818"/>
      <c r="U142" s="818"/>
      <c r="V142" s="818"/>
      <c r="W142" s="819"/>
      <c r="Y142" s="1030"/>
      <c r="Z142" s="817" t="s">
        <v>643</v>
      </c>
      <c r="AA142" s="818"/>
      <c r="AB142" s="818"/>
      <c r="AC142" s="818"/>
      <c r="AD142" s="818"/>
      <c r="AE142" s="819"/>
    </row>
    <row r="143" spans="1:31" ht="23.65" customHeight="1" thickBot="1" x14ac:dyDescent="0.3">
      <c r="A143" s="860"/>
      <c r="B143" s="827"/>
      <c r="C143" s="684"/>
      <c r="D143" s="684"/>
      <c r="E143" s="684"/>
      <c r="F143" s="684"/>
      <c r="G143" s="685"/>
      <c r="I143" s="860"/>
      <c r="J143" s="827"/>
      <c r="K143" s="684"/>
      <c r="L143" s="684"/>
      <c r="M143" s="684"/>
      <c r="N143" s="684"/>
      <c r="O143" s="685"/>
      <c r="Q143" s="1031"/>
      <c r="R143" s="820"/>
      <c r="S143" s="821"/>
      <c r="T143" s="821"/>
      <c r="U143" s="821"/>
      <c r="V143" s="821"/>
      <c r="W143" s="822"/>
      <c r="Y143" s="1031"/>
      <c r="Z143" s="820"/>
      <c r="AA143" s="821"/>
      <c r="AB143" s="821"/>
      <c r="AC143" s="821"/>
      <c r="AD143" s="821"/>
      <c r="AE143" s="822"/>
    </row>
    <row r="144" spans="1:31" ht="15.6" customHeight="1" thickBot="1" x14ac:dyDescent="0.3"/>
    <row r="145" spans="1:31" ht="23.65" customHeight="1" thickTop="1" x14ac:dyDescent="0.25">
      <c r="A145" s="858" t="s">
        <v>389</v>
      </c>
      <c r="B145" s="644" t="s">
        <v>0</v>
      </c>
      <c r="C145" s="645"/>
      <c r="D145" s="644" t="s">
        <v>108</v>
      </c>
      <c r="E145" s="828"/>
      <c r="F145" s="816" t="s">
        <v>108</v>
      </c>
      <c r="G145" s="826"/>
      <c r="I145" s="858" t="s">
        <v>390</v>
      </c>
      <c r="J145" s="644" t="s">
        <v>0</v>
      </c>
      <c r="K145" s="645"/>
      <c r="L145" s="644" t="s">
        <v>108</v>
      </c>
      <c r="M145" s="828"/>
      <c r="N145" s="816" t="s">
        <v>108</v>
      </c>
      <c r="O145" s="826"/>
      <c r="Q145" s="858" t="s">
        <v>393</v>
      </c>
      <c r="R145" s="644" t="s">
        <v>0</v>
      </c>
      <c r="S145" s="645"/>
      <c r="T145" s="644" t="s">
        <v>108</v>
      </c>
      <c r="U145" s="828"/>
      <c r="V145" s="816" t="s">
        <v>108</v>
      </c>
      <c r="W145" s="826"/>
      <c r="Y145" s="670" t="s">
        <v>1016</v>
      </c>
      <c r="Z145" s="623" t="s">
        <v>0</v>
      </c>
      <c r="AA145" s="624"/>
      <c r="AB145" s="623" t="s">
        <v>108</v>
      </c>
      <c r="AC145" s="624"/>
      <c r="AD145" s="623" t="s">
        <v>108</v>
      </c>
      <c r="AE145" s="847"/>
    </row>
    <row r="146" spans="1:31" ht="20.25" customHeight="1" x14ac:dyDescent="0.25">
      <c r="A146" s="859"/>
      <c r="B146" s="529" t="s">
        <v>1114</v>
      </c>
      <c r="C146" s="530"/>
      <c r="D146" s="770">
        <v>161000</v>
      </c>
      <c r="E146" s="771"/>
      <c r="F146" s="744">
        <f>D146*(1-'SZORZÓ+FELTÉTELEK'!$A$1)</f>
        <v>161000</v>
      </c>
      <c r="G146" s="745"/>
      <c r="I146" s="859"/>
      <c r="J146" s="529" t="s">
        <v>1114</v>
      </c>
      <c r="K146" s="530"/>
      <c r="L146" s="770">
        <v>204000</v>
      </c>
      <c r="M146" s="771"/>
      <c r="N146" s="744">
        <f>L146*(1-'SZORZÓ+FELTÉTELEK'!$A$1)</f>
        <v>204000</v>
      </c>
      <c r="O146" s="745"/>
      <c r="Q146" s="859"/>
      <c r="R146" s="529" t="s">
        <v>1114</v>
      </c>
      <c r="S146" s="530"/>
      <c r="T146" s="770">
        <v>262000</v>
      </c>
      <c r="U146" s="771"/>
      <c r="V146" s="744">
        <f>T146*(1-'SZORZÓ+FELTÉTELEK'!$A$1)</f>
        <v>262000</v>
      </c>
      <c r="W146" s="745"/>
      <c r="Y146" s="672"/>
      <c r="Z146" s="719" t="s">
        <v>1114</v>
      </c>
      <c r="AA146" s="719"/>
      <c r="AB146" s="727">
        <v>85000</v>
      </c>
      <c r="AC146" s="630"/>
      <c r="AD146" s="646">
        <f>AB146*(1-'SZORZÓ+FELTÉTELEK'!$A$1)</f>
        <v>85000</v>
      </c>
      <c r="AE146" s="631"/>
    </row>
    <row r="147" spans="1:31" ht="20.25" customHeight="1" x14ac:dyDescent="0.25">
      <c r="A147" s="859"/>
      <c r="B147" s="529" t="s">
        <v>1434</v>
      </c>
      <c r="C147" s="530"/>
      <c r="D147" s="770">
        <v>170000</v>
      </c>
      <c r="E147" s="771"/>
      <c r="F147" s="744">
        <f>D147*(1-'SZORZÓ+FELTÉTELEK'!$A$1)</f>
        <v>170000</v>
      </c>
      <c r="G147" s="745"/>
      <c r="I147" s="859"/>
      <c r="J147" s="529" t="s">
        <v>1434</v>
      </c>
      <c r="K147" s="530"/>
      <c r="L147" s="770">
        <v>217000</v>
      </c>
      <c r="M147" s="771"/>
      <c r="N147" s="744">
        <f>L147*(1-'SZORZÓ+FELTÉTELEK'!$A$1)</f>
        <v>217000</v>
      </c>
      <c r="O147" s="745"/>
      <c r="Q147" s="859"/>
      <c r="R147" s="529" t="s">
        <v>1434</v>
      </c>
      <c r="S147" s="530"/>
      <c r="T147" s="770">
        <v>280000</v>
      </c>
      <c r="U147" s="771"/>
      <c r="V147" s="744">
        <f>T147*(1-'SZORZÓ+FELTÉTELEK'!$A$1)</f>
        <v>280000</v>
      </c>
      <c r="W147" s="745"/>
      <c r="Y147" s="672"/>
      <c r="Z147" s="719" t="s">
        <v>1434</v>
      </c>
      <c r="AA147" s="719"/>
      <c r="AB147" s="727">
        <v>88000</v>
      </c>
      <c r="AC147" s="630"/>
      <c r="AD147" s="646">
        <f>AB147*(1-'SZORZÓ+FELTÉTELEK'!$A$1)</f>
        <v>88000</v>
      </c>
      <c r="AE147" s="631"/>
    </row>
    <row r="148" spans="1:31" ht="20.25" customHeight="1" x14ac:dyDescent="0.25">
      <c r="A148" s="859"/>
      <c r="B148" s="529" t="s">
        <v>367</v>
      </c>
      <c r="C148" s="530"/>
      <c r="D148" s="770">
        <v>255000</v>
      </c>
      <c r="E148" s="771"/>
      <c r="F148" s="744">
        <f>D148*(1-'SZORZÓ+FELTÉTELEK'!$A$1)</f>
        <v>255000</v>
      </c>
      <c r="G148" s="745"/>
      <c r="I148" s="859"/>
      <c r="J148" s="529" t="s">
        <v>367</v>
      </c>
      <c r="K148" s="530"/>
      <c r="L148" s="770">
        <v>335000</v>
      </c>
      <c r="M148" s="771"/>
      <c r="N148" s="744">
        <f>L148*(1-'SZORZÓ+FELTÉTELEK'!$A$1)</f>
        <v>335000</v>
      </c>
      <c r="O148" s="745"/>
      <c r="Q148" s="859"/>
      <c r="R148" s="529" t="s">
        <v>367</v>
      </c>
      <c r="S148" s="530"/>
      <c r="T148" s="770">
        <v>442000</v>
      </c>
      <c r="U148" s="771"/>
      <c r="V148" s="744">
        <f>T148*(1-'SZORZÓ+FELTÉTELEK'!$A$1)</f>
        <v>442000</v>
      </c>
      <c r="W148" s="745"/>
      <c r="Y148" s="672"/>
      <c r="Z148" s="719" t="s">
        <v>367</v>
      </c>
      <c r="AA148" s="719"/>
      <c r="AB148" s="727">
        <v>132000</v>
      </c>
      <c r="AC148" s="630"/>
      <c r="AD148" s="646">
        <f>AB148*(1-'SZORZÓ+FELTÉTELEK'!$A$1)</f>
        <v>132000</v>
      </c>
      <c r="AE148" s="631"/>
    </row>
    <row r="149" spans="1:31" ht="20.25" customHeight="1" x14ac:dyDescent="0.25">
      <c r="A149" s="859"/>
      <c r="B149" s="708" t="s">
        <v>68</v>
      </c>
      <c r="C149" s="709"/>
      <c r="D149" s="709"/>
      <c r="E149" s="709"/>
      <c r="F149" s="709"/>
      <c r="G149" s="893"/>
      <c r="I149" s="859"/>
      <c r="J149" s="708" t="s">
        <v>68</v>
      </c>
      <c r="K149" s="709"/>
      <c r="L149" s="709"/>
      <c r="M149" s="709"/>
      <c r="N149" s="709"/>
      <c r="O149" s="893"/>
      <c r="Q149" s="859"/>
      <c r="R149" s="708" t="s">
        <v>68</v>
      </c>
      <c r="S149" s="709"/>
      <c r="T149" s="709"/>
      <c r="U149" s="709"/>
      <c r="V149" s="709"/>
      <c r="W149" s="893"/>
      <c r="Y149" s="672"/>
      <c r="Z149" s="529" t="s">
        <v>1441</v>
      </c>
      <c r="AA149" s="530"/>
      <c r="AB149" s="269"/>
      <c r="AC149" s="270"/>
      <c r="AD149" s="1333" t="s">
        <v>1625</v>
      </c>
      <c r="AE149" s="1952"/>
    </row>
    <row r="150" spans="1:31" ht="20.25" customHeight="1" x14ac:dyDescent="0.25">
      <c r="A150" s="859"/>
      <c r="B150" s="711"/>
      <c r="C150" s="712"/>
      <c r="D150" s="712"/>
      <c r="E150" s="712"/>
      <c r="F150" s="712"/>
      <c r="G150" s="904"/>
      <c r="I150" s="859"/>
      <c r="J150" s="711"/>
      <c r="K150" s="712"/>
      <c r="L150" s="712"/>
      <c r="M150" s="712"/>
      <c r="N150" s="712"/>
      <c r="O150" s="904"/>
      <c r="Q150" s="859"/>
      <c r="R150" s="711"/>
      <c r="S150" s="712"/>
      <c r="T150" s="712"/>
      <c r="U150" s="712"/>
      <c r="V150" s="712"/>
      <c r="W150" s="904"/>
      <c r="Y150" s="672"/>
      <c r="Z150" s="529" t="s">
        <v>1442</v>
      </c>
      <c r="AA150" s="530"/>
      <c r="AB150" s="269"/>
      <c r="AC150" s="270"/>
      <c r="AD150" s="1333" t="s">
        <v>1625</v>
      </c>
      <c r="AE150" s="1952"/>
    </row>
    <row r="151" spans="1:31" ht="20.25" customHeight="1" x14ac:dyDescent="0.25">
      <c r="A151" s="859"/>
      <c r="B151" s="714"/>
      <c r="C151" s="715"/>
      <c r="D151" s="715"/>
      <c r="E151" s="715"/>
      <c r="F151" s="715"/>
      <c r="G151" s="905"/>
      <c r="I151" s="859"/>
      <c r="J151" s="714"/>
      <c r="K151" s="715"/>
      <c r="L151" s="715"/>
      <c r="M151" s="715"/>
      <c r="N151" s="715"/>
      <c r="O151" s="905"/>
      <c r="Q151" s="859"/>
      <c r="R151" s="714"/>
      <c r="S151" s="715"/>
      <c r="T151" s="715"/>
      <c r="U151" s="715"/>
      <c r="V151" s="715"/>
      <c r="W151" s="905"/>
      <c r="Y151" s="672"/>
      <c r="Z151" s="2002" t="s">
        <v>68</v>
      </c>
      <c r="AA151" s="2002"/>
      <c r="AB151" s="2002"/>
      <c r="AC151" s="2002"/>
      <c r="AD151" s="2002"/>
      <c r="AE151" s="2003"/>
    </row>
    <row r="152" spans="1:31" ht="12.75" customHeight="1" x14ac:dyDescent="0.25">
      <c r="A152" s="859"/>
      <c r="B152" s="88" t="s">
        <v>2</v>
      </c>
      <c r="C152" s="89" t="s">
        <v>295</v>
      </c>
      <c r="D152" s="654"/>
      <c r="E152" s="655"/>
      <c r="F152" s="88" t="s">
        <v>3</v>
      </c>
      <c r="G152" s="73" t="s">
        <v>4</v>
      </c>
      <c r="I152" s="859"/>
      <c r="J152" s="88" t="s">
        <v>2</v>
      </c>
      <c r="K152" s="89" t="s">
        <v>295</v>
      </c>
      <c r="L152" s="654"/>
      <c r="M152" s="655"/>
      <c r="N152" s="88" t="s">
        <v>3</v>
      </c>
      <c r="O152" s="73" t="s">
        <v>4</v>
      </c>
      <c r="Q152" s="859"/>
      <c r="R152" s="88" t="s">
        <v>2</v>
      </c>
      <c r="S152" s="89" t="s">
        <v>295</v>
      </c>
      <c r="T152" s="654"/>
      <c r="U152" s="655"/>
      <c r="V152" s="88" t="s">
        <v>3</v>
      </c>
      <c r="W152" s="73" t="s">
        <v>4</v>
      </c>
      <c r="Y152" s="672"/>
      <c r="Z152" s="88" t="s">
        <v>2</v>
      </c>
      <c r="AA152" s="89" t="s">
        <v>64</v>
      </c>
      <c r="AB152" s="654"/>
      <c r="AC152" s="655"/>
      <c r="AD152" s="88" t="s">
        <v>3</v>
      </c>
      <c r="AE152" s="112" t="s">
        <v>4</v>
      </c>
    </row>
    <row r="153" spans="1:31" ht="12.75" customHeight="1" x14ac:dyDescent="0.25">
      <c r="A153" s="859"/>
      <c r="B153" s="88" t="s">
        <v>5</v>
      </c>
      <c r="C153" s="89" t="s">
        <v>50</v>
      </c>
      <c r="D153" s="656"/>
      <c r="E153" s="657"/>
      <c r="F153" s="88" t="s">
        <v>6</v>
      </c>
      <c r="G153" s="71" t="s">
        <v>707</v>
      </c>
      <c r="I153" s="859"/>
      <c r="J153" s="88" t="s">
        <v>5</v>
      </c>
      <c r="K153" s="89" t="s">
        <v>50</v>
      </c>
      <c r="L153" s="656"/>
      <c r="M153" s="657"/>
      <c r="N153" s="88" t="s">
        <v>6</v>
      </c>
      <c r="O153" s="71" t="s">
        <v>708</v>
      </c>
      <c r="Q153" s="859"/>
      <c r="R153" s="88" t="s">
        <v>5</v>
      </c>
      <c r="S153" s="89" t="s">
        <v>50</v>
      </c>
      <c r="T153" s="656"/>
      <c r="U153" s="657"/>
      <c r="V153" s="88" t="s">
        <v>6</v>
      </c>
      <c r="W153" s="71" t="s">
        <v>709</v>
      </c>
      <c r="Y153" s="672"/>
      <c r="Z153" s="88" t="s">
        <v>7</v>
      </c>
      <c r="AA153" s="89" t="s">
        <v>105</v>
      </c>
      <c r="AB153" s="656"/>
      <c r="AC153" s="657"/>
      <c r="AD153" s="88" t="s">
        <v>6</v>
      </c>
      <c r="AE153" s="111" t="s">
        <v>130</v>
      </c>
    </row>
    <row r="154" spans="1:31" ht="12.75" customHeight="1" x14ac:dyDescent="0.25">
      <c r="A154" s="859"/>
      <c r="B154" s="88" t="s">
        <v>7</v>
      </c>
      <c r="C154" s="89" t="s">
        <v>310</v>
      </c>
      <c r="D154" s="656"/>
      <c r="E154" s="657"/>
      <c r="F154" s="90" t="s">
        <v>8</v>
      </c>
      <c r="G154" s="72" t="s">
        <v>14</v>
      </c>
      <c r="I154" s="859"/>
      <c r="J154" s="88" t="s">
        <v>7</v>
      </c>
      <c r="K154" s="89" t="s">
        <v>391</v>
      </c>
      <c r="L154" s="656"/>
      <c r="M154" s="657"/>
      <c r="N154" s="90" t="s">
        <v>8</v>
      </c>
      <c r="O154" s="72" t="s">
        <v>14</v>
      </c>
      <c r="Q154" s="859"/>
      <c r="R154" s="88" t="s">
        <v>7</v>
      </c>
      <c r="S154" s="89" t="s">
        <v>394</v>
      </c>
      <c r="T154" s="656"/>
      <c r="U154" s="657"/>
      <c r="V154" s="90" t="s">
        <v>8</v>
      </c>
      <c r="W154" s="72" t="s">
        <v>14</v>
      </c>
      <c r="Y154" s="672"/>
      <c r="Z154" s="88" t="s">
        <v>626</v>
      </c>
      <c r="AA154" s="89" t="s">
        <v>105</v>
      </c>
      <c r="AB154" s="656"/>
      <c r="AC154" s="657"/>
      <c r="AD154" s="90" t="s">
        <v>8</v>
      </c>
      <c r="AE154" s="115" t="s">
        <v>14</v>
      </c>
    </row>
    <row r="155" spans="1:31" ht="12.75" customHeight="1" x14ac:dyDescent="0.25">
      <c r="A155" s="859"/>
      <c r="B155" s="88" t="s">
        <v>9</v>
      </c>
      <c r="C155" s="89" t="s">
        <v>72</v>
      </c>
      <c r="D155" s="656"/>
      <c r="E155" s="657"/>
      <c r="F155" s="90" t="s">
        <v>10</v>
      </c>
      <c r="G155" s="72" t="s">
        <v>20</v>
      </c>
      <c r="I155" s="859"/>
      <c r="J155" s="88" t="s">
        <v>9</v>
      </c>
      <c r="K155" s="89" t="s">
        <v>392</v>
      </c>
      <c r="L155" s="656"/>
      <c r="M155" s="657"/>
      <c r="N155" s="90" t="s">
        <v>10</v>
      </c>
      <c r="O155" s="72" t="s">
        <v>20</v>
      </c>
      <c r="Q155" s="859"/>
      <c r="R155" s="88" t="s">
        <v>9</v>
      </c>
      <c r="S155" s="89" t="s">
        <v>395</v>
      </c>
      <c r="T155" s="656"/>
      <c r="U155" s="657"/>
      <c r="V155" s="90" t="s">
        <v>10</v>
      </c>
      <c r="W155" s="72" t="s">
        <v>20</v>
      </c>
      <c r="Y155" s="672"/>
      <c r="Z155" s="764"/>
      <c r="AA155" s="765"/>
      <c r="AB155" s="656"/>
      <c r="AC155" s="657"/>
      <c r="AD155" s="122" t="s">
        <v>10</v>
      </c>
      <c r="AE155" s="116" t="s">
        <v>20</v>
      </c>
    </row>
    <row r="156" spans="1:31" ht="12.75" customHeight="1" x14ac:dyDescent="0.25">
      <c r="A156" s="859"/>
      <c r="B156" s="88" t="s">
        <v>626</v>
      </c>
      <c r="C156" s="89" t="s">
        <v>272</v>
      </c>
      <c r="D156" s="656"/>
      <c r="E156" s="657"/>
      <c r="F156" s="764"/>
      <c r="G156" s="1871"/>
      <c r="I156" s="859"/>
      <c r="J156" s="88" t="s">
        <v>626</v>
      </c>
      <c r="K156" s="89" t="s">
        <v>272</v>
      </c>
      <c r="L156" s="656"/>
      <c r="M156" s="657"/>
      <c r="N156" s="764"/>
      <c r="O156" s="1871"/>
      <c r="Q156" s="859"/>
      <c r="R156" s="88" t="s">
        <v>626</v>
      </c>
      <c r="S156" s="89" t="s">
        <v>272</v>
      </c>
      <c r="T156" s="656"/>
      <c r="U156" s="657"/>
      <c r="V156" s="764"/>
      <c r="W156" s="1871"/>
      <c r="Y156" s="672"/>
      <c r="Z156" s="768"/>
      <c r="AA156" s="769"/>
      <c r="AB156" s="658"/>
      <c r="AC156" s="659"/>
      <c r="AD156" s="121" t="s">
        <v>936</v>
      </c>
      <c r="AE156" s="131">
        <v>1</v>
      </c>
    </row>
    <row r="157" spans="1:31" ht="12.75" customHeight="1" x14ac:dyDescent="0.25">
      <c r="A157" s="859"/>
      <c r="B157" s="88" t="s">
        <v>11</v>
      </c>
      <c r="C157" s="89" t="s">
        <v>289</v>
      </c>
      <c r="D157" s="658"/>
      <c r="E157" s="659"/>
      <c r="F157" s="768"/>
      <c r="G157" s="1872"/>
      <c r="I157" s="859"/>
      <c r="J157" s="88" t="s">
        <v>11</v>
      </c>
      <c r="K157" s="89" t="s">
        <v>289</v>
      </c>
      <c r="L157" s="658"/>
      <c r="M157" s="659"/>
      <c r="N157" s="768"/>
      <c r="O157" s="1872"/>
      <c r="Q157" s="859"/>
      <c r="R157" s="88" t="s">
        <v>11</v>
      </c>
      <c r="S157" s="89" t="s">
        <v>289</v>
      </c>
      <c r="T157" s="658"/>
      <c r="U157" s="659"/>
      <c r="V157" s="768"/>
      <c r="W157" s="1872"/>
      <c r="Y157" s="672"/>
      <c r="Z157" s="730" t="s">
        <v>1018</v>
      </c>
      <c r="AA157" s="681"/>
      <c r="AB157" s="681"/>
      <c r="AC157" s="681"/>
      <c r="AD157" s="681"/>
      <c r="AE157" s="919"/>
    </row>
    <row r="158" spans="1:31" ht="133.5" customHeight="1" x14ac:dyDescent="0.25">
      <c r="A158" s="859"/>
      <c r="B158" s="730" t="s">
        <v>1414</v>
      </c>
      <c r="C158" s="681"/>
      <c r="D158" s="681"/>
      <c r="E158" s="681"/>
      <c r="F158" s="681"/>
      <c r="G158" s="682"/>
      <c r="I158" s="859"/>
      <c r="J158" s="730" t="s">
        <v>1415</v>
      </c>
      <c r="K158" s="681"/>
      <c r="L158" s="681"/>
      <c r="M158" s="681"/>
      <c r="N158" s="681"/>
      <c r="O158" s="682"/>
      <c r="Q158" s="859"/>
      <c r="R158" s="730" t="s">
        <v>1416</v>
      </c>
      <c r="S158" s="681"/>
      <c r="T158" s="681"/>
      <c r="U158" s="681"/>
      <c r="V158" s="681"/>
      <c r="W158" s="682"/>
      <c r="Y158" s="672"/>
      <c r="Z158" s="1370"/>
      <c r="AA158" s="895"/>
      <c r="AB158" s="895"/>
      <c r="AC158" s="895"/>
      <c r="AD158" s="895"/>
      <c r="AE158" s="1611"/>
    </row>
    <row r="159" spans="1:31" ht="23.65" customHeight="1" thickBot="1" x14ac:dyDescent="0.3">
      <c r="A159" s="860"/>
      <c r="B159" s="827"/>
      <c r="C159" s="684"/>
      <c r="D159" s="684"/>
      <c r="E159" s="684"/>
      <c r="F159" s="684"/>
      <c r="G159" s="685"/>
      <c r="I159" s="860"/>
      <c r="J159" s="827"/>
      <c r="K159" s="684"/>
      <c r="L159" s="684"/>
      <c r="M159" s="684"/>
      <c r="N159" s="684"/>
      <c r="O159" s="685"/>
      <c r="Q159" s="860"/>
      <c r="R159" s="827"/>
      <c r="S159" s="684"/>
      <c r="T159" s="684"/>
      <c r="U159" s="684"/>
      <c r="V159" s="684"/>
      <c r="W159" s="685"/>
      <c r="Y159" s="673"/>
      <c r="Z159" s="920"/>
      <c r="AA159" s="921"/>
      <c r="AB159" s="921"/>
      <c r="AC159" s="921"/>
      <c r="AD159" s="921"/>
      <c r="AE159" s="922"/>
    </row>
    <row r="160" spans="1:31" ht="15.6" customHeight="1" thickBot="1" x14ac:dyDescent="0.3"/>
    <row r="161" spans="1:31" ht="23.65" customHeight="1" thickTop="1" x14ac:dyDescent="0.25">
      <c r="A161" s="670" t="s">
        <v>1017</v>
      </c>
      <c r="B161" s="623" t="s">
        <v>0</v>
      </c>
      <c r="C161" s="624"/>
      <c r="D161" s="623" t="s">
        <v>108</v>
      </c>
      <c r="E161" s="624"/>
      <c r="F161" s="623" t="s">
        <v>108</v>
      </c>
      <c r="G161" s="847"/>
      <c r="I161" s="670" t="s">
        <v>1035</v>
      </c>
      <c r="J161" s="623" t="s">
        <v>0</v>
      </c>
      <c r="K161" s="624"/>
      <c r="L161" s="623" t="s">
        <v>108</v>
      </c>
      <c r="M161" s="624"/>
      <c r="N161" s="623" t="s">
        <v>108</v>
      </c>
      <c r="O161" s="847"/>
      <c r="Q161" s="670" t="s">
        <v>1036</v>
      </c>
      <c r="R161" s="623" t="s">
        <v>0</v>
      </c>
      <c r="S161" s="624"/>
      <c r="T161" s="623" t="s">
        <v>108</v>
      </c>
      <c r="U161" s="624"/>
      <c r="V161" s="623" t="s">
        <v>108</v>
      </c>
      <c r="W161" s="847"/>
      <c r="Y161" s="670" t="s">
        <v>1037</v>
      </c>
      <c r="Z161" s="623" t="s">
        <v>0</v>
      </c>
      <c r="AA161" s="624"/>
      <c r="AB161" s="623" t="s">
        <v>108</v>
      </c>
      <c r="AC161" s="624"/>
      <c r="AD161" s="623" t="s">
        <v>108</v>
      </c>
      <c r="AE161" s="847"/>
    </row>
    <row r="162" spans="1:31" ht="20.25" customHeight="1" x14ac:dyDescent="0.25">
      <c r="A162" s="672"/>
      <c r="B162" s="529" t="s">
        <v>1114</v>
      </c>
      <c r="C162" s="530"/>
      <c r="D162" s="727">
        <v>103000</v>
      </c>
      <c r="E162" s="630"/>
      <c r="F162" s="646">
        <f>D162*(1-'SZORZÓ+FELTÉTELEK'!$A$1)</f>
        <v>103000</v>
      </c>
      <c r="G162" s="631"/>
      <c r="I162" s="672"/>
      <c r="J162" s="529" t="s">
        <v>1114</v>
      </c>
      <c r="K162" s="530"/>
      <c r="L162" s="727">
        <v>98000</v>
      </c>
      <c r="M162" s="630"/>
      <c r="N162" s="646">
        <f>L162*(1-'SZORZÓ+FELTÉTELEK'!$A$1)</f>
        <v>98000</v>
      </c>
      <c r="O162" s="631"/>
      <c r="Q162" s="672"/>
      <c r="R162" s="529" t="s">
        <v>1114</v>
      </c>
      <c r="S162" s="530"/>
      <c r="T162" s="727">
        <v>158000</v>
      </c>
      <c r="U162" s="630"/>
      <c r="V162" s="646">
        <f>T162*(1-'SZORZÓ+FELTÉTELEK'!$A$1)</f>
        <v>158000</v>
      </c>
      <c r="W162" s="631"/>
      <c r="Y162" s="672"/>
      <c r="Z162" s="529" t="s">
        <v>1114</v>
      </c>
      <c r="AA162" s="530"/>
      <c r="AB162" s="727">
        <v>171000</v>
      </c>
      <c r="AC162" s="630"/>
      <c r="AD162" s="646">
        <f>AB162*(1-'SZORZÓ+FELTÉTELEK'!$A$1)</f>
        <v>171000</v>
      </c>
      <c r="AE162" s="631"/>
    </row>
    <row r="163" spans="1:31" ht="20.25" customHeight="1" x14ac:dyDescent="0.25">
      <c r="A163" s="672"/>
      <c r="B163" s="529" t="s">
        <v>1434</v>
      </c>
      <c r="C163" s="530"/>
      <c r="D163" s="727">
        <v>107000</v>
      </c>
      <c r="E163" s="630"/>
      <c r="F163" s="646">
        <f>D163*(1-'SZORZÓ+FELTÉTELEK'!$A$1)</f>
        <v>107000</v>
      </c>
      <c r="G163" s="631"/>
      <c r="I163" s="672"/>
      <c r="J163" s="529" t="s">
        <v>1434</v>
      </c>
      <c r="K163" s="530"/>
      <c r="L163" s="727">
        <v>103000</v>
      </c>
      <c r="M163" s="630"/>
      <c r="N163" s="646">
        <f>L163*(1-'SZORZÓ+FELTÉTELEK'!$A$1)</f>
        <v>103000</v>
      </c>
      <c r="O163" s="631"/>
      <c r="Q163" s="672"/>
      <c r="R163" s="529" t="s">
        <v>1434</v>
      </c>
      <c r="S163" s="530"/>
      <c r="T163" s="727">
        <v>165000</v>
      </c>
      <c r="U163" s="630"/>
      <c r="V163" s="646">
        <f>T163*(1-'SZORZÓ+FELTÉTELEK'!$A$1)</f>
        <v>165000</v>
      </c>
      <c r="W163" s="631"/>
      <c r="Y163" s="672"/>
      <c r="Z163" s="529" t="s">
        <v>1434</v>
      </c>
      <c r="AA163" s="530"/>
      <c r="AB163" s="727">
        <v>178000</v>
      </c>
      <c r="AC163" s="630"/>
      <c r="AD163" s="646">
        <f>AB163*(1-'SZORZÓ+FELTÉTELEK'!$A$1)</f>
        <v>178000</v>
      </c>
      <c r="AE163" s="631"/>
    </row>
    <row r="164" spans="1:31" ht="20.25" customHeight="1" x14ac:dyDescent="0.25">
      <c r="A164" s="672"/>
      <c r="B164" s="529" t="s">
        <v>367</v>
      </c>
      <c r="C164" s="530"/>
      <c r="D164" s="727">
        <v>182000</v>
      </c>
      <c r="E164" s="630"/>
      <c r="F164" s="646">
        <f>D164*(1-'SZORZÓ+FELTÉTELEK'!$A$1)</f>
        <v>182000</v>
      </c>
      <c r="G164" s="631"/>
      <c r="I164" s="672"/>
      <c r="J164" s="529" t="s">
        <v>367</v>
      </c>
      <c r="K164" s="530"/>
      <c r="L164" s="727">
        <v>171000</v>
      </c>
      <c r="M164" s="630"/>
      <c r="N164" s="646">
        <f>L164*(1-'SZORZÓ+FELTÉTELEK'!$A$1)</f>
        <v>171000</v>
      </c>
      <c r="O164" s="631"/>
      <c r="Q164" s="672"/>
      <c r="R164" s="529" t="s">
        <v>367</v>
      </c>
      <c r="S164" s="530"/>
      <c r="T164" s="727">
        <v>232000</v>
      </c>
      <c r="U164" s="630"/>
      <c r="V164" s="646">
        <f>T164*(1-'SZORZÓ+FELTÉTELEK'!$A$1)</f>
        <v>232000</v>
      </c>
      <c r="W164" s="631"/>
      <c r="Y164" s="672"/>
      <c r="Z164" s="529" t="s">
        <v>367</v>
      </c>
      <c r="AA164" s="530"/>
      <c r="AB164" s="727">
        <v>263000</v>
      </c>
      <c r="AC164" s="630"/>
      <c r="AD164" s="646">
        <f>AB164*(1-'SZORZÓ+FELTÉTELEK'!$A$1)</f>
        <v>263000</v>
      </c>
      <c r="AE164" s="631"/>
    </row>
    <row r="165" spans="1:31" ht="20.25" customHeight="1" x14ac:dyDescent="0.25">
      <c r="A165" s="672"/>
      <c r="B165" s="529" t="s">
        <v>1441</v>
      </c>
      <c r="C165" s="530"/>
      <c r="D165" s="269"/>
      <c r="E165" s="270"/>
      <c r="F165" s="1333" t="s">
        <v>1625</v>
      </c>
      <c r="G165" s="1952"/>
      <c r="I165" s="672"/>
      <c r="J165" s="529" t="s">
        <v>1441</v>
      </c>
      <c r="K165" s="530"/>
      <c r="L165" s="269"/>
      <c r="M165" s="270"/>
      <c r="N165" s="1333" t="s">
        <v>1625</v>
      </c>
      <c r="O165" s="1952"/>
      <c r="Q165" s="672"/>
      <c r="R165" s="529" t="s">
        <v>1441</v>
      </c>
      <c r="S165" s="530"/>
      <c r="T165" s="269"/>
      <c r="U165" s="270"/>
      <c r="V165" s="1333" t="s">
        <v>1625</v>
      </c>
      <c r="W165" s="1952"/>
      <c r="Y165" s="672"/>
      <c r="Z165" s="529" t="s">
        <v>1441</v>
      </c>
      <c r="AA165" s="530"/>
      <c r="AB165" s="269"/>
      <c r="AC165" s="270"/>
      <c r="AD165" s="1333" t="s">
        <v>1625</v>
      </c>
      <c r="AE165" s="1952"/>
    </row>
    <row r="166" spans="1:31" ht="20.25" customHeight="1" x14ac:dyDescent="0.25">
      <c r="A166" s="672"/>
      <c r="B166" s="529" t="s">
        <v>1442</v>
      </c>
      <c r="C166" s="530"/>
      <c r="D166" s="269"/>
      <c r="E166" s="270"/>
      <c r="F166" s="1333" t="s">
        <v>1625</v>
      </c>
      <c r="G166" s="1952"/>
      <c r="I166" s="672"/>
      <c r="J166" s="529" t="s">
        <v>1442</v>
      </c>
      <c r="K166" s="530"/>
      <c r="L166" s="269"/>
      <c r="M166" s="270"/>
      <c r="N166" s="1333" t="s">
        <v>1625</v>
      </c>
      <c r="O166" s="1952"/>
      <c r="Q166" s="672"/>
      <c r="R166" s="529" t="s">
        <v>1442</v>
      </c>
      <c r="S166" s="530"/>
      <c r="T166" s="269"/>
      <c r="U166" s="270"/>
      <c r="V166" s="1333" t="s">
        <v>1625</v>
      </c>
      <c r="W166" s="1952"/>
      <c r="Y166" s="672"/>
      <c r="Z166" s="529" t="s">
        <v>1442</v>
      </c>
      <c r="AA166" s="530"/>
      <c r="AB166" s="269"/>
      <c r="AC166" s="270"/>
      <c r="AD166" s="1333" t="s">
        <v>1625</v>
      </c>
      <c r="AE166" s="1952"/>
    </row>
    <row r="167" spans="1:31" ht="20.25" customHeight="1" x14ac:dyDescent="0.25">
      <c r="A167" s="672"/>
      <c r="B167" s="2006" t="s">
        <v>68</v>
      </c>
      <c r="C167" s="2007"/>
      <c r="D167" s="2007"/>
      <c r="E167" s="2007"/>
      <c r="F167" s="2007"/>
      <c r="G167" s="2008"/>
      <c r="I167" s="672"/>
      <c r="J167" s="2002" t="s">
        <v>68</v>
      </c>
      <c r="K167" s="2002"/>
      <c r="L167" s="2002"/>
      <c r="M167" s="2002"/>
      <c r="N167" s="2002"/>
      <c r="O167" s="2003"/>
      <c r="Q167" s="672"/>
      <c r="R167" s="2002" t="s">
        <v>68</v>
      </c>
      <c r="S167" s="2002"/>
      <c r="T167" s="2002"/>
      <c r="U167" s="2002"/>
      <c r="V167" s="2002"/>
      <c r="W167" s="2003"/>
      <c r="Y167" s="672"/>
      <c r="Z167" s="2002" t="s">
        <v>68</v>
      </c>
      <c r="AA167" s="2002"/>
      <c r="AB167" s="2002"/>
      <c r="AC167" s="2002"/>
      <c r="AD167" s="2002"/>
      <c r="AE167" s="2003"/>
    </row>
    <row r="168" spans="1:31" ht="12.75" customHeight="1" x14ac:dyDescent="0.25">
      <c r="A168" s="672"/>
      <c r="B168" s="88" t="s">
        <v>2</v>
      </c>
      <c r="C168" s="89" t="s">
        <v>64</v>
      </c>
      <c r="D168" s="654"/>
      <c r="E168" s="655"/>
      <c r="F168" s="88" t="s">
        <v>3</v>
      </c>
      <c r="G168" s="112" t="s">
        <v>4</v>
      </c>
      <c r="I168" s="672"/>
      <c r="J168" s="88" t="s">
        <v>2</v>
      </c>
      <c r="K168" s="89" t="s">
        <v>73</v>
      </c>
      <c r="L168" s="654"/>
      <c r="M168" s="655"/>
      <c r="N168" s="88" t="s">
        <v>3</v>
      </c>
      <c r="O168" s="112" t="s">
        <v>4</v>
      </c>
      <c r="Q168" s="672"/>
      <c r="R168" s="88" t="s">
        <v>2</v>
      </c>
      <c r="S168" s="89" t="s">
        <v>250</v>
      </c>
      <c r="T168" s="654"/>
      <c r="U168" s="655"/>
      <c r="V168" s="88" t="s">
        <v>3</v>
      </c>
      <c r="W168" s="112" t="s">
        <v>4</v>
      </c>
      <c r="Y168" s="672"/>
      <c r="Z168" s="88" t="s">
        <v>2</v>
      </c>
      <c r="AA168" s="89" t="s">
        <v>64</v>
      </c>
      <c r="AB168" s="654"/>
      <c r="AC168" s="655"/>
      <c r="AD168" s="88" t="s">
        <v>3</v>
      </c>
      <c r="AE168" s="112" t="s">
        <v>4</v>
      </c>
    </row>
    <row r="169" spans="1:31" ht="12.75" customHeight="1" x14ac:dyDescent="0.25">
      <c r="A169" s="672"/>
      <c r="B169" s="88" t="s">
        <v>7</v>
      </c>
      <c r="C169" s="89" t="s">
        <v>148</v>
      </c>
      <c r="D169" s="656"/>
      <c r="E169" s="657"/>
      <c r="F169" s="88" t="s">
        <v>6</v>
      </c>
      <c r="G169" s="111" t="s">
        <v>18</v>
      </c>
      <c r="I169" s="672"/>
      <c r="J169" s="88" t="s">
        <v>7</v>
      </c>
      <c r="K169" s="89" t="s">
        <v>148</v>
      </c>
      <c r="L169" s="656"/>
      <c r="M169" s="657"/>
      <c r="N169" s="88" t="s">
        <v>6</v>
      </c>
      <c r="O169" s="111" t="s">
        <v>57</v>
      </c>
      <c r="Q169" s="672"/>
      <c r="R169" s="88" t="s">
        <v>7</v>
      </c>
      <c r="S169" s="89" t="s">
        <v>400</v>
      </c>
      <c r="T169" s="656"/>
      <c r="U169" s="657"/>
      <c r="V169" s="88" t="s">
        <v>6</v>
      </c>
      <c r="W169" s="111" t="s">
        <v>1052</v>
      </c>
      <c r="Y169" s="672"/>
      <c r="Z169" s="88" t="s">
        <v>7</v>
      </c>
      <c r="AA169" s="89" t="s">
        <v>400</v>
      </c>
      <c r="AB169" s="656"/>
      <c r="AC169" s="657"/>
      <c r="AD169" s="88" t="s">
        <v>6</v>
      </c>
      <c r="AE169" s="111" t="s">
        <v>1051</v>
      </c>
    </row>
    <row r="170" spans="1:31" ht="12.75" customHeight="1" x14ac:dyDescent="0.25">
      <c r="A170" s="672"/>
      <c r="B170" s="88" t="s">
        <v>626</v>
      </c>
      <c r="C170" s="89" t="s">
        <v>148</v>
      </c>
      <c r="D170" s="656"/>
      <c r="E170" s="657"/>
      <c r="F170" s="90" t="s">
        <v>8</v>
      </c>
      <c r="G170" s="115" t="s">
        <v>14</v>
      </c>
      <c r="I170" s="672"/>
      <c r="J170" s="88" t="s">
        <v>626</v>
      </c>
      <c r="K170" s="89" t="s">
        <v>148</v>
      </c>
      <c r="L170" s="656"/>
      <c r="M170" s="657"/>
      <c r="N170" s="90" t="s">
        <v>8</v>
      </c>
      <c r="O170" s="115" t="s">
        <v>14</v>
      </c>
      <c r="Q170" s="672"/>
      <c r="R170" s="88" t="s">
        <v>626</v>
      </c>
      <c r="S170" s="89" t="s">
        <v>400</v>
      </c>
      <c r="T170" s="656"/>
      <c r="U170" s="657"/>
      <c r="V170" s="90" t="s">
        <v>8</v>
      </c>
      <c r="W170" s="115" t="s">
        <v>14</v>
      </c>
      <c r="Y170" s="672"/>
      <c r="Z170" s="88" t="s">
        <v>626</v>
      </c>
      <c r="AA170" s="89" t="s">
        <v>400</v>
      </c>
      <c r="AB170" s="656"/>
      <c r="AC170" s="657"/>
      <c r="AD170" s="90" t="s">
        <v>8</v>
      </c>
      <c r="AE170" s="115" t="s">
        <v>14</v>
      </c>
    </row>
    <row r="171" spans="1:31" ht="12.75" customHeight="1" x14ac:dyDescent="0.25">
      <c r="A171" s="672"/>
      <c r="B171" s="764"/>
      <c r="C171" s="765"/>
      <c r="D171" s="656"/>
      <c r="E171" s="657"/>
      <c r="F171" s="122" t="s">
        <v>10</v>
      </c>
      <c r="G171" s="116" t="s">
        <v>20</v>
      </c>
      <c r="I171" s="672"/>
      <c r="J171" s="764"/>
      <c r="K171" s="765"/>
      <c r="L171" s="656"/>
      <c r="M171" s="657"/>
      <c r="N171" s="122" t="s">
        <v>10</v>
      </c>
      <c r="O171" s="116" t="s">
        <v>20</v>
      </c>
      <c r="Q171" s="672"/>
      <c r="R171" s="764"/>
      <c r="S171" s="765"/>
      <c r="T171" s="656"/>
      <c r="U171" s="657"/>
      <c r="V171" s="122" t="s">
        <v>10</v>
      </c>
      <c r="W171" s="116" t="s">
        <v>20</v>
      </c>
      <c r="Y171" s="672"/>
      <c r="Z171" s="764"/>
      <c r="AA171" s="765"/>
      <c r="AB171" s="656"/>
      <c r="AC171" s="657"/>
      <c r="AD171" s="122" t="s">
        <v>10</v>
      </c>
      <c r="AE171" s="116" t="s">
        <v>20</v>
      </c>
    </row>
    <row r="172" spans="1:31" ht="12.75" customHeight="1" x14ac:dyDescent="0.25">
      <c r="A172" s="672"/>
      <c r="B172" s="768"/>
      <c r="C172" s="769"/>
      <c r="D172" s="658"/>
      <c r="E172" s="659"/>
      <c r="F172" s="121" t="s">
        <v>936</v>
      </c>
      <c r="G172" s="131">
        <v>1</v>
      </c>
      <c r="I172" s="672"/>
      <c r="J172" s="768"/>
      <c r="K172" s="769"/>
      <c r="L172" s="658"/>
      <c r="M172" s="659"/>
      <c r="N172" s="121" t="s">
        <v>936</v>
      </c>
      <c r="O172" s="131">
        <v>1</v>
      </c>
      <c r="Q172" s="672"/>
      <c r="R172" s="768"/>
      <c r="S172" s="769"/>
      <c r="T172" s="658"/>
      <c r="U172" s="659"/>
      <c r="V172" s="121" t="s">
        <v>936</v>
      </c>
      <c r="W172" s="131">
        <v>1</v>
      </c>
      <c r="Y172" s="672"/>
      <c r="Z172" s="768"/>
      <c r="AA172" s="769"/>
      <c r="AB172" s="658"/>
      <c r="AC172" s="659"/>
      <c r="AD172" s="121" t="s">
        <v>936</v>
      </c>
      <c r="AE172" s="131">
        <v>1</v>
      </c>
    </row>
    <row r="173" spans="1:31" ht="12.75" customHeight="1" x14ac:dyDescent="0.25">
      <c r="A173" s="672"/>
      <c r="B173" s="730" t="s">
        <v>1018</v>
      </c>
      <c r="C173" s="681"/>
      <c r="D173" s="681"/>
      <c r="E173" s="681"/>
      <c r="F173" s="681"/>
      <c r="G173" s="919"/>
      <c r="I173" s="672"/>
      <c r="J173" s="730" t="s">
        <v>1018</v>
      </c>
      <c r="K173" s="681"/>
      <c r="L173" s="681"/>
      <c r="M173" s="681"/>
      <c r="N173" s="681"/>
      <c r="O173" s="919"/>
      <c r="Q173" s="672"/>
      <c r="R173" s="730" t="s">
        <v>1018</v>
      </c>
      <c r="S173" s="681"/>
      <c r="T173" s="681"/>
      <c r="U173" s="681"/>
      <c r="V173" s="681"/>
      <c r="W173" s="919"/>
      <c r="Y173" s="672"/>
      <c r="Z173" s="730" t="s">
        <v>1018</v>
      </c>
      <c r="AA173" s="681"/>
      <c r="AB173" s="681"/>
      <c r="AC173" s="681"/>
      <c r="AD173" s="681"/>
      <c r="AE173" s="919"/>
    </row>
    <row r="174" spans="1:31" ht="133.5" customHeight="1" x14ac:dyDescent="0.25">
      <c r="A174" s="672"/>
      <c r="B174" s="1370"/>
      <c r="C174" s="895"/>
      <c r="D174" s="895"/>
      <c r="E174" s="895"/>
      <c r="F174" s="895"/>
      <c r="G174" s="1611"/>
      <c r="I174" s="672"/>
      <c r="J174" s="1370"/>
      <c r="K174" s="895"/>
      <c r="L174" s="895"/>
      <c r="M174" s="895"/>
      <c r="N174" s="895"/>
      <c r="O174" s="1611"/>
      <c r="Q174" s="672"/>
      <c r="R174" s="1370"/>
      <c r="S174" s="895"/>
      <c r="T174" s="895"/>
      <c r="U174" s="895"/>
      <c r="V174" s="895"/>
      <c r="W174" s="1611"/>
      <c r="Y174" s="672"/>
      <c r="Z174" s="1370"/>
      <c r="AA174" s="895"/>
      <c r="AB174" s="895"/>
      <c r="AC174" s="895"/>
      <c r="AD174" s="895"/>
      <c r="AE174" s="1611"/>
    </row>
    <row r="175" spans="1:31" ht="23.65" customHeight="1" thickBot="1" x14ac:dyDescent="0.3">
      <c r="A175" s="673"/>
      <c r="B175" s="920"/>
      <c r="C175" s="921"/>
      <c r="D175" s="921"/>
      <c r="E175" s="921"/>
      <c r="F175" s="921"/>
      <c r="G175" s="922"/>
      <c r="I175" s="673"/>
      <c r="J175" s="920"/>
      <c r="K175" s="921"/>
      <c r="L175" s="921"/>
      <c r="M175" s="921"/>
      <c r="N175" s="921"/>
      <c r="O175" s="922"/>
      <c r="Q175" s="673"/>
      <c r="R175" s="920"/>
      <c r="S175" s="921"/>
      <c r="T175" s="921"/>
      <c r="U175" s="921"/>
      <c r="V175" s="921"/>
      <c r="W175" s="922"/>
      <c r="Y175" s="673"/>
      <c r="Z175" s="920"/>
      <c r="AA175" s="921"/>
      <c r="AB175" s="921"/>
      <c r="AC175" s="921"/>
      <c r="AD175" s="921"/>
      <c r="AE175" s="922"/>
    </row>
    <row r="176" spans="1:31" ht="16.5" thickTop="1" thickBot="1" x14ac:dyDescent="0.3"/>
    <row r="177" spans="1:31" ht="23.65" customHeight="1" thickTop="1" x14ac:dyDescent="0.25">
      <c r="A177" s="1029" t="s">
        <v>630</v>
      </c>
      <c r="B177" s="2004" t="s">
        <v>0</v>
      </c>
      <c r="C177" s="2005"/>
      <c r="D177" s="721" t="s">
        <v>108</v>
      </c>
      <c r="E177" s="1112"/>
      <c r="F177" s="687" t="s">
        <v>108</v>
      </c>
      <c r="G177" s="876"/>
      <c r="I177" s="1029" t="s">
        <v>634</v>
      </c>
      <c r="J177" s="2004" t="s">
        <v>0</v>
      </c>
      <c r="K177" s="2005"/>
      <c r="L177" s="721" t="s">
        <v>108</v>
      </c>
      <c r="M177" s="1112"/>
      <c r="N177" s="687" t="s">
        <v>108</v>
      </c>
      <c r="O177" s="876"/>
      <c r="Q177" s="1029" t="s">
        <v>633</v>
      </c>
      <c r="R177" s="2004" t="s">
        <v>0</v>
      </c>
      <c r="S177" s="2005"/>
      <c r="T177" s="721" t="s">
        <v>108</v>
      </c>
      <c r="U177" s="1112"/>
      <c r="V177" s="687" t="s">
        <v>108</v>
      </c>
      <c r="W177" s="876"/>
      <c r="Y177" s="858" t="s">
        <v>638</v>
      </c>
      <c r="Z177" s="1194" t="s">
        <v>0</v>
      </c>
      <c r="AA177" s="1195"/>
      <c r="AB177" s="644" t="s">
        <v>108</v>
      </c>
      <c r="AC177" s="828"/>
      <c r="AD177" s="816" t="s">
        <v>108</v>
      </c>
      <c r="AE177" s="826"/>
    </row>
    <row r="178" spans="1:31" ht="20.25" customHeight="1" x14ac:dyDescent="0.25">
      <c r="A178" s="1030"/>
      <c r="B178" s="719" t="s">
        <v>1114</v>
      </c>
      <c r="C178" s="719"/>
      <c r="D178" s="646">
        <v>108000</v>
      </c>
      <c r="E178" s="646"/>
      <c r="F178" s="630">
        <f>D178*(1-'SZORZÓ+FELTÉTELEK'!$A$1)</f>
        <v>108000</v>
      </c>
      <c r="G178" s="844"/>
      <c r="I178" s="1030"/>
      <c r="J178" s="719" t="s">
        <v>1114</v>
      </c>
      <c r="K178" s="719"/>
      <c r="L178" s="646">
        <v>162000</v>
      </c>
      <c r="M178" s="646"/>
      <c r="N178" s="744">
        <f>L178*(1-'SZORZÓ+FELTÉTELEK'!$A$1)</f>
        <v>162000</v>
      </c>
      <c r="O178" s="798"/>
      <c r="Q178" s="1030"/>
      <c r="R178" s="719" t="s">
        <v>1114</v>
      </c>
      <c r="S178" s="719"/>
      <c r="T178" s="646">
        <v>271000</v>
      </c>
      <c r="U178" s="646"/>
      <c r="V178" s="744">
        <f>T178*(1-'SZORZÓ+FELTÉTELEK'!$A$1)</f>
        <v>271000</v>
      </c>
      <c r="W178" s="798"/>
      <c r="Y178" s="859"/>
      <c r="Z178" s="719" t="s">
        <v>1114</v>
      </c>
      <c r="AA178" s="719"/>
      <c r="AB178" s="646">
        <v>82000</v>
      </c>
      <c r="AC178" s="646"/>
      <c r="AD178" s="744">
        <f>AB178*(1-'SZORZÓ+FELTÉTELEK'!$A$1)</f>
        <v>82000</v>
      </c>
      <c r="AE178" s="745"/>
    </row>
    <row r="179" spans="1:31" ht="20.25" customHeight="1" x14ac:dyDescent="0.25">
      <c r="A179" s="1030"/>
      <c r="B179" s="719" t="s">
        <v>1434</v>
      </c>
      <c r="C179" s="719"/>
      <c r="D179" s="646">
        <v>112000</v>
      </c>
      <c r="E179" s="646"/>
      <c r="F179" s="630">
        <f>D179*(1-'SZORZÓ+FELTÉTELEK'!$A$1)</f>
        <v>112000</v>
      </c>
      <c r="G179" s="844"/>
      <c r="I179" s="1030"/>
      <c r="J179" s="719" t="s">
        <v>1434</v>
      </c>
      <c r="K179" s="719"/>
      <c r="L179" s="646">
        <v>168000</v>
      </c>
      <c r="M179" s="646"/>
      <c r="N179" s="744">
        <f>L179*(1-'SZORZÓ+FELTÉTELEK'!$A$1)</f>
        <v>168000</v>
      </c>
      <c r="O179" s="798"/>
      <c r="Q179" s="1030"/>
      <c r="R179" s="719" t="s">
        <v>1434</v>
      </c>
      <c r="S179" s="719"/>
      <c r="T179" s="646">
        <v>282000</v>
      </c>
      <c r="U179" s="646"/>
      <c r="V179" s="744">
        <f>T179*(1-'SZORZÓ+FELTÉTELEK'!$A$1)</f>
        <v>282000</v>
      </c>
      <c r="W179" s="798"/>
      <c r="Y179" s="859"/>
      <c r="Z179" s="719" t="s">
        <v>1434</v>
      </c>
      <c r="AA179" s="719"/>
      <c r="AB179" s="646">
        <v>84000</v>
      </c>
      <c r="AC179" s="646"/>
      <c r="AD179" s="744">
        <f>AB179*(1-'SZORZÓ+FELTÉTELEK'!$A$1)</f>
        <v>84000</v>
      </c>
      <c r="AE179" s="745"/>
    </row>
    <row r="180" spans="1:31" ht="20.25" customHeight="1" x14ac:dyDescent="0.25">
      <c r="A180" s="1030"/>
      <c r="B180" s="719" t="s">
        <v>367</v>
      </c>
      <c r="C180" s="719"/>
      <c r="D180" s="646">
        <v>204000</v>
      </c>
      <c r="E180" s="646"/>
      <c r="F180" s="630">
        <f>D180*(1-'SZORZÓ+FELTÉTELEK'!$A$1)</f>
        <v>204000</v>
      </c>
      <c r="G180" s="844"/>
      <c r="I180" s="1030"/>
      <c r="J180" s="719" t="s">
        <v>367</v>
      </c>
      <c r="K180" s="719"/>
      <c r="L180" s="646">
        <v>345000</v>
      </c>
      <c r="M180" s="646"/>
      <c r="N180" s="744">
        <f>L180*(1-'SZORZÓ+FELTÉTELEK'!$A$1)</f>
        <v>345000</v>
      </c>
      <c r="O180" s="798"/>
      <c r="Q180" s="1030"/>
      <c r="R180" s="719" t="s">
        <v>367</v>
      </c>
      <c r="S180" s="719"/>
      <c r="T180" s="646">
        <v>540000</v>
      </c>
      <c r="U180" s="646"/>
      <c r="V180" s="744">
        <f>T180*(1-'SZORZÓ+FELTÉTELEK'!$A$1)</f>
        <v>540000</v>
      </c>
      <c r="W180" s="798"/>
      <c r="Y180" s="859"/>
      <c r="Z180" s="719" t="s">
        <v>367</v>
      </c>
      <c r="AA180" s="719"/>
      <c r="AB180" s="646">
        <v>152000</v>
      </c>
      <c r="AC180" s="646"/>
      <c r="AD180" s="744">
        <f>AB180*(1-'SZORZÓ+FELTÉTELEK'!$A$1)</f>
        <v>152000</v>
      </c>
      <c r="AE180" s="745"/>
    </row>
    <row r="181" spans="1:31" ht="20.25" customHeight="1" x14ac:dyDescent="0.25">
      <c r="A181" s="1030"/>
      <c r="B181" s="2002" t="s">
        <v>68</v>
      </c>
      <c r="C181" s="2002"/>
      <c r="D181" s="2002"/>
      <c r="E181" s="2002"/>
      <c r="F181" s="2002"/>
      <c r="G181" s="2031"/>
      <c r="I181" s="1030"/>
      <c r="J181" s="2002" t="s">
        <v>68</v>
      </c>
      <c r="K181" s="2002"/>
      <c r="L181" s="2002"/>
      <c r="M181" s="2002"/>
      <c r="N181" s="2002"/>
      <c r="O181" s="2031"/>
      <c r="Q181" s="1030"/>
      <c r="R181" s="2002" t="s">
        <v>68</v>
      </c>
      <c r="S181" s="2002"/>
      <c r="T181" s="2002"/>
      <c r="U181" s="2002"/>
      <c r="V181" s="2002"/>
      <c r="W181" s="2031"/>
      <c r="Y181" s="859"/>
      <c r="Z181" s="2002" t="s">
        <v>68</v>
      </c>
      <c r="AA181" s="2002"/>
      <c r="AB181" s="2002"/>
      <c r="AC181" s="2002"/>
      <c r="AD181" s="2002"/>
      <c r="AE181" s="2030"/>
    </row>
    <row r="182" spans="1:31" ht="12.75" customHeight="1" x14ac:dyDescent="0.25">
      <c r="A182" s="1030"/>
      <c r="B182" s="88" t="s">
        <v>2</v>
      </c>
      <c r="C182" s="89" t="s">
        <v>226</v>
      </c>
      <c r="D182" s="654"/>
      <c r="E182" s="655"/>
      <c r="F182" s="88" t="s">
        <v>3</v>
      </c>
      <c r="G182" s="119" t="s">
        <v>4</v>
      </c>
      <c r="I182" s="1030"/>
      <c r="J182" s="88" t="s">
        <v>2</v>
      </c>
      <c r="K182" s="91">
        <v>74</v>
      </c>
      <c r="L182" s="1231"/>
      <c r="M182" s="1232"/>
      <c r="N182" s="88" t="s">
        <v>3</v>
      </c>
      <c r="O182" s="119" t="s">
        <v>4</v>
      </c>
      <c r="Q182" s="1030"/>
      <c r="R182" s="88" t="s">
        <v>2</v>
      </c>
      <c r="S182" s="91">
        <v>74</v>
      </c>
      <c r="T182" s="1231"/>
      <c r="U182" s="1232"/>
      <c r="V182" s="88" t="s">
        <v>3</v>
      </c>
      <c r="W182" s="119" t="s">
        <v>4</v>
      </c>
      <c r="Y182" s="859"/>
      <c r="Z182" s="88" t="s">
        <v>2</v>
      </c>
      <c r="AA182" s="91">
        <v>38</v>
      </c>
      <c r="AB182" s="1231"/>
      <c r="AC182" s="1232"/>
      <c r="AD182" s="88" t="s">
        <v>3</v>
      </c>
      <c r="AE182" s="73" t="s">
        <v>4</v>
      </c>
    </row>
    <row r="183" spans="1:31" ht="12.75" customHeight="1" x14ac:dyDescent="0.25">
      <c r="A183" s="1030"/>
      <c r="B183" s="88" t="s">
        <v>5</v>
      </c>
      <c r="C183" s="89" t="s">
        <v>50</v>
      </c>
      <c r="D183" s="656"/>
      <c r="E183" s="657"/>
      <c r="F183" s="88" t="s">
        <v>6</v>
      </c>
      <c r="G183" s="118" t="s">
        <v>713</v>
      </c>
      <c r="I183" s="1030"/>
      <c r="J183" s="88" t="s">
        <v>5</v>
      </c>
      <c r="K183" s="91">
        <v>41</v>
      </c>
      <c r="L183" s="1233"/>
      <c r="M183" s="1234"/>
      <c r="N183" s="88" t="s">
        <v>6</v>
      </c>
      <c r="O183" s="118" t="s">
        <v>379</v>
      </c>
      <c r="Q183" s="1030"/>
      <c r="R183" s="88" t="s">
        <v>5</v>
      </c>
      <c r="S183" s="91">
        <v>41</v>
      </c>
      <c r="T183" s="1233"/>
      <c r="U183" s="1234"/>
      <c r="V183" s="88" t="s">
        <v>6</v>
      </c>
      <c r="W183" s="118" t="s">
        <v>369</v>
      </c>
      <c r="Y183" s="859"/>
      <c r="Z183" s="88" t="s">
        <v>7</v>
      </c>
      <c r="AA183" s="91">
        <v>71</v>
      </c>
      <c r="AB183" s="1233"/>
      <c r="AC183" s="1234"/>
      <c r="AD183" s="88" t="s">
        <v>6</v>
      </c>
      <c r="AE183" s="71" t="s">
        <v>713</v>
      </c>
    </row>
    <row r="184" spans="1:31" ht="12.75" customHeight="1" x14ac:dyDescent="0.25">
      <c r="A184" s="1030"/>
      <c r="B184" s="88" t="s">
        <v>7</v>
      </c>
      <c r="C184" s="89" t="s">
        <v>72</v>
      </c>
      <c r="D184" s="656"/>
      <c r="E184" s="657"/>
      <c r="F184" s="90" t="s">
        <v>8</v>
      </c>
      <c r="G184" s="117" t="s">
        <v>14</v>
      </c>
      <c r="I184" s="1030"/>
      <c r="J184" s="88" t="s">
        <v>7</v>
      </c>
      <c r="K184" s="91">
        <v>122</v>
      </c>
      <c r="L184" s="1233"/>
      <c r="M184" s="1234"/>
      <c r="N184" s="90" t="s">
        <v>8</v>
      </c>
      <c r="O184" s="117" t="s">
        <v>14</v>
      </c>
      <c r="Q184" s="1030"/>
      <c r="R184" s="88" t="s">
        <v>7</v>
      </c>
      <c r="S184" s="91">
        <v>71</v>
      </c>
      <c r="T184" s="1233"/>
      <c r="U184" s="1234"/>
      <c r="V184" s="90" t="s">
        <v>8</v>
      </c>
      <c r="W184" s="117" t="s">
        <v>14</v>
      </c>
      <c r="Y184" s="859"/>
      <c r="Z184" s="88" t="s">
        <v>626</v>
      </c>
      <c r="AA184" s="91">
        <v>36</v>
      </c>
      <c r="AB184" s="1233"/>
      <c r="AC184" s="1234"/>
      <c r="AD184" s="90" t="s">
        <v>8</v>
      </c>
      <c r="AE184" s="72" t="s">
        <v>14</v>
      </c>
    </row>
    <row r="185" spans="1:31" ht="12.75" customHeight="1" x14ac:dyDescent="0.25">
      <c r="A185" s="1030"/>
      <c r="B185" s="88" t="s">
        <v>9</v>
      </c>
      <c r="C185" s="89" t="s">
        <v>72</v>
      </c>
      <c r="D185" s="656"/>
      <c r="E185" s="657"/>
      <c r="F185" s="90" t="s">
        <v>10</v>
      </c>
      <c r="G185" s="117" t="s">
        <v>20</v>
      </c>
      <c r="I185" s="1030"/>
      <c r="J185" s="88" t="s">
        <v>9</v>
      </c>
      <c r="K185" s="91">
        <v>122</v>
      </c>
      <c r="L185" s="1233"/>
      <c r="M185" s="1234"/>
      <c r="N185" s="90" t="s">
        <v>10</v>
      </c>
      <c r="O185" s="117" t="s">
        <v>20</v>
      </c>
      <c r="Q185" s="1030"/>
      <c r="R185" s="88" t="s">
        <v>9</v>
      </c>
      <c r="S185" s="91">
        <v>46</v>
      </c>
      <c r="T185" s="1233"/>
      <c r="U185" s="1234"/>
      <c r="V185" s="90" t="s">
        <v>10</v>
      </c>
      <c r="W185" s="117" t="s">
        <v>20</v>
      </c>
      <c r="Y185" s="859"/>
      <c r="Z185" s="95"/>
      <c r="AA185" s="103"/>
      <c r="AB185" s="1235"/>
      <c r="AC185" s="1236"/>
      <c r="AD185" s="90" t="s">
        <v>10</v>
      </c>
      <c r="AE185" s="72" t="s">
        <v>20</v>
      </c>
    </row>
    <row r="186" spans="1:31" ht="12.75" customHeight="1" x14ac:dyDescent="0.25">
      <c r="A186" s="1030"/>
      <c r="B186" s="88" t="s">
        <v>626</v>
      </c>
      <c r="C186" s="89" t="s">
        <v>170</v>
      </c>
      <c r="D186" s="656"/>
      <c r="E186" s="657"/>
      <c r="F186" s="1606"/>
      <c r="G186" s="2018"/>
      <c r="I186" s="1030"/>
      <c r="J186" s="88" t="s">
        <v>626</v>
      </c>
      <c r="K186" s="89" t="s">
        <v>170</v>
      </c>
      <c r="L186" s="1233"/>
      <c r="M186" s="1234"/>
      <c r="N186" s="764"/>
      <c r="O186" s="1856"/>
      <c r="Q186" s="1030"/>
      <c r="R186" s="88" t="s">
        <v>626</v>
      </c>
      <c r="S186" s="89" t="s">
        <v>170</v>
      </c>
      <c r="T186" s="1233"/>
      <c r="U186" s="1234"/>
      <c r="V186" s="764"/>
      <c r="W186" s="1856"/>
      <c r="Y186" s="859"/>
      <c r="Z186" s="1370" t="s">
        <v>635</v>
      </c>
      <c r="AA186" s="895"/>
      <c r="AB186" s="895"/>
      <c r="AC186" s="895"/>
      <c r="AD186" s="895"/>
      <c r="AE186" s="1052"/>
    </row>
    <row r="187" spans="1:31" ht="12.75" customHeight="1" x14ac:dyDescent="0.25">
      <c r="A187" s="1030"/>
      <c r="B187" s="88" t="s">
        <v>11</v>
      </c>
      <c r="C187" s="89" t="s">
        <v>12</v>
      </c>
      <c r="D187" s="658"/>
      <c r="E187" s="659"/>
      <c r="F187" s="1033"/>
      <c r="G187" s="2019"/>
      <c r="I187" s="1030"/>
      <c r="J187" s="88" t="s">
        <v>11</v>
      </c>
      <c r="K187" s="91">
        <v>49</v>
      </c>
      <c r="L187" s="1235"/>
      <c r="M187" s="1236"/>
      <c r="N187" s="768"/>
      <c r="O187" s="1858"/>
      <c r="Q187" s="1030"/>
      <c r="R187" s="88" t="s">
        <v>11</v>
      </c>
      <c r="S187" s="91">
        <v>49</v>
      </c>
      <c r="T187" s="1235"/>
      <c r="U187" s="1236"/>
      <c r="V187" s="768"/>
      <c r="W187" s="1858"/>
      <c r="Y187" s="859"/>
      <c r="Z187" s="1370"/>
      <c r="AA187" s="895"/>
      <c r="AB187" s="895"/>
      <c r="AC187" s="895"/>
      <c r="AD187" s="895"/>
      <c r="AE187" s="1052"/>
    </row>
    <row r="188" spans="1:31" ht="133.5" customHeight="1" x14ac:dyDescent="0.25">
      <c r="A188" s="1030"/>
      <c r="B188" s="730" t="s">
        <v>629</v>
      </c>
      <c r="C188" s="681"/>
      <c r="D188" s="681"/>
      <c r="E188" s="681"/>
      <c r="F188" s="681"/>
      <c r="G188" s="894"/>
      <c r="I188" s="1030"/>
      <c r="J188" s="730" t="s">
        <v>632</v>
      </c>
      <c r="K188" s="681"/>
      <c r="L188" s="681"/>
      <c r="M188" s="681"/>
      <c r="N188" s="681"/>
      <c r="O188" s="894"/>
      <c r="Q188" s="1030"/>
      <c r="R188" s="730" t="s">
        <v>631</v>
      </c>
      <c r="S188" s="681"/>
      <c r="T188" s="681"/>
      <c r="U188" s="681"/>
      <c r="V188" s="681"/>
      <c r="W188" s="894"/>
      <c r="Y188" s="859"/>
      <c r="Z188" s="1370"/>
      <c r="AA188" s="895"/>
      <c r="AB188" s="895"/>
      <c r="AC188" s="895"/>
      <c r="AD188" s="895"/>
      <c r="AE188" s="1052"/>
    </row>
    <row r="189" spans="1:31" ht="23.65" customHeight="1" thickBot="1" x14ac:dyDescent="0.3">
      <c r="A189" s="1031"/>
      <c r="B189" s="985"/>
      <c r="C189" s="897"/>
      <c r="D189" s="897"/>
      <c r="E189" s="897"/>
      <c r="F189" s="897"/>
      <c r="G189" s="898"/>
      <c r="I189" s="1031"/>
      <c r="J189" s="985"/>
      <c r="K189" s="897"/>
      <c r="L189" s="897"/>
      <c r="M189" s="897"/>
      <c r="N189" s="897"/>
      <c r="O189" s="898"/>
      <c r="Q189" s="1031"/>
      <c r="R189" s="985"/>
      <c r="S189" s="897"/>
      <c r="T189" s="897"/>
      <c r="U189" s="897"/>
      <c r="V189" s="897"/>
      <c r="W189" s="898"/>
      <c r="Y189" s="860"/>
      <c r="Z189" s="827"/>
      <c r="AA189" s="684"/>
      <c r="AB189" s="684"/>
      <c r="AC189" s="684"/>
      <c r="AD189" s="684"/>
      <c r="AE189" s="685"/>
    </row>
    <row r="190" spans="1:31" ht="16.5" thickTop="1" thickBot="1" x14ac:dyDescent="0.3"/>
    <row r="191" spans="1:31" ht="23.65" customHeight="1" thickTop="1" x14ac:dyDescent="0.25">
      <c r="A191" s="858" t="s">
        <v>637</v>
      </c>
      <c r="B191" s="1194" t="s">
        <v>0</v>
      </c>
      <c r="C191" s="1195"/>
      <c r="D191" s="644" t="s">
        <v>108</v>
      </c>
      <c r="E191" s="828"/>
      <c r="F191" s="816" t="s">
        <v>108</v>
      </c>
      <c r="G191" s="826"/>
      <c r="I191" s="1029" t="s">
        <v>642</v>
      </c>
      <c r="J191" s="721" t="s">
        <v>0</v>
      </c>
      <c r="K191" s="722"/>
      <c r="L191" s="721" t="s">
        <v>108</v>
      </c>
      <c r="M191" s="1112"/>
      <c r="N191" s="687" t="s">
        <v>108</v>
      </c>
      <c r="O191" s="876"/>
      <c r="Q191" s="1029" t="s">
        <v>641</v>
      </c>
      <c r="R191" s="721" t="s">
        <v>0</v>
      </c>
      <c r="S191" s="722"/>
      <c r="T191" s="721" t="s">
        <v>108</v>
      </c>
      <c r="U191" s="1112"/>
      <c r="V191" s="687" t="s">
        <v>108</v>
      </c>
      <c r="W191" s="876"/>
      <c r="Y191" s="1029" t="s">
        <v>646</v>
      </c>
      <c r="Z191" s="721" t="s">
        <v>0</v>
      </c>
      <c r="AA191" s="722"/>
      <c r="AB191" s="721" t="s">
        <v>108</v>
      </c>
      <c r="AC191" s="1112"/>
      <c r="AD191" s="687" t="s">
        <v>108</v>
      </c>
      <c r="AE191" s="876"/>
    </row>
    <row r="192" spans="1:31" ht="20.25" customHeight="1" x14ac:dyDescent="0.25">
      <c r="A192" s="859"/>
      <c r="B192" s="719" t="s">
        <v>1114</v>
      </c>
      <c r="C192" s="719"/>
      <c r="D192" s="646">
        <v>80000</v>
      </c>
      <c r="E192" s="646"/>
      <c r="F192" s="744">
        <f>D192*(1-'SZORZÓ+FELTÉTELEK'!$A$1)</f>
        <v>80000</v>
      </c>
      <c r="G192" s="745"/>
      <c r="I192" s="1030"/>
      <c r="J192" s="529" t="s">
        <v>1081</v>
      </c>
      <c r="K192" s="530"/>
      <c r="L192" s="727">
        <v>130000</v>
      </c>
      <c r="M192" s="630"/>
      <c r="N192" s="646">
        <f>L192*(1-'SZORZÓ+FELTÉTELEK'!$A$1)</f>
        <v>130000</v>
      </c>
      <c r="O192" s="631"/>
      <c r="Q192" s="1030"/>
      <c r="R192" s="529" t="s">
        <v>1081</v>
      </c>
      <c r="S192" s="530"/>
      <c r="T192" s="727">
        <v>148000</v>
      </c>
      <c r="U192" s="630"/>
      <c r="V192" s="646">
        <f>T192*(1-'SZORZÓ+FELTÉTELEK'!$A$1)</f>
        <v>148000</v>
      </c>
      <c r="W192" s="631"/>
      <c r="Y192" s="1030"/>
      <c r="Z192" s="529" t="s">
        <v>1081</v>
      </c>
      <c r="AA192" s="530"/>
      <c r="AB192" s="727">
        <v>105000</v>
      </c>
      <c r="AC192" s="630"/>
      <c r="AD192" s="646">
        <f>AB192*(1-'SZORZÓ+FELTÉTELEK'!$A$1)</f>
        <v>105000</v>
      </c>
      <c r="AE192" s="631"/>
    </row>
    <row r="193" spans="1:31" ht="20.25" customHeight="1" x14ac:dyDescent="0.25">
      <c r="A193" s="859"/>
      <c r="B193" s="719" t="s">
        <v>1434</v>
      </c>
      <c r="C193" s="719"/>
      <c r="D193" s="646">
        <v>83000</v>
      </c>
      <c r="E193" s="646"/>
      <c r="F193" s="744">
        <f>D193*(1-'SZORZÓ+FELTÉTELEK'!$A$1)</f>
        <v>83000</v>
      </c>
      <c r="G193" s="745"/>
      <c r="I193" s="1030"/>
      <c r="J193" s="529" t="s">
        <v>1994</v>
      </c>
      <c r="K193" s="530"/>
      <c r="L193" s="727">
        <v>133000</v>
      </c>
      <c r="M193" s="630"/>
      <c r="N193" s="646">
        <f>L193*(1-'SZORZÓ+FELTÉTELEK'!$A$1)</f>
        <v>133000</v>
      </c>
      <c r="O193" s="631"/>
      <c r="Q193" s="1030"/>
      <c r="R193" s="529" t="s">
        <v>1994</v>
      </c>
      <c r="S193" s="530"/>
      <c r="T193" s="727">
        <v>151000</v>
      </c>
      <c r="U193" s="630"/>
      <c r="V193" s="646">
        <f>T193*(1-'SZORZÓ+FELTÉTELEK'!$A$1)</f>
        <v>151000</v>
      </c>
      <c r="W193" s="631"/>
      <c r="Y193" s="1030"/>
      <c r="Z193" s="529" t="s">
        <v>1994</v>
      </c>
      <c r="AA193" s="530"/>
      <c r="AB193" s="727">
        <v>108000</v>
      </c>
      <c r="AC193" s="630"/>
      <c r="AD193" s="646">
        <f>AB193*(1-'SZORZÓ+FELTÉTELEK'!$A$1)</f>
        <v>108000</v>
      </c>
      <c r="AE193" s="631"/>
    </row>
    <row r="194" spans="1:31" ht="20.25" customHeight="1" x14ac:dyDescent="0.25">
      <c r="A194" s="859"/>
      <c r="B194" s="719" t="s">
        <v>367</v>
      </c>
      <c r="C194" s="719"/>
      <c r="D194" s="646">
        <v>146000</v>
      </c>
      <c r="E194" s="646"/>
      <c r="F194" s="744">
        <f>D194*(1-'SZORZÓ+FELTÉTELEK'!$A$1)</f>
        <v>146000</v>
      </c>
      <c r="G194" s="745"/>
      <c r="I194" s="1030"/>
      <c r="J194" s="810" t="s">
        <v>1441</v>
      </c>
      <c r="K194" s="811"/>
      <c r="L194" s="770">
        <f>L193+2100</f>
        <v>135100</v>
      </c>
      <c r="M194" s="771"/>
      <c r="N194" s="744">
        <f>L194*(1-'SZORZÓ+FELTÉTELEK'!$A$1)</f>
        <v>135100</v>
      </c>
      <c r="O194" s="798"/>
      <c r="Q194" s="1030"/>
      <c r="R194" s="810" t="s">
        <v>1441</v>
      </c>
      <c r="S194" s="811"/>
      <c r="T194" s="770">
        <f>T193+2100</f>
        <v>153100</v>
      </c>
      <c r="U194" s="771"/>
      <c r="V194" s="744">
        <f>T194*(1-'SZORZÓ+FELTÉTELEK'!$A$1)</f>
        <v>153100</v>
      </c>
      <c r="W194" s="798"/>
      <c r="Y194" s="1030"/>
      <c r="Z194" s="810" t="s">
        <v>1441</v>
      </c>
      <c r="AA194" s="811"/>
      <c r="AB194" s="770">
        <f>AB193+2100</f>
        <v>110100</v>
      </c>
      <c r="AC194" s="771"/>
      <c r="AD194" s="744">
        <f>AB194*(1-'SZORZÓ+FELTÉTELEK'!$A$1)</f>
        <v>110100</v>
      </c>
      <c r="AE194" s="798"/>
    </row>
    <row r="195" spans="1:31" ht="20.25" customHeight="1" x14ac:dyDescent="0.25">
      <c r="A195" s="859"/>
      <c r="B195" s="1993" t="s">
        <v>68</v>
      </c>
      <c r="C195" s="1994"/>
      <c r="D195" s="1994"/>
      <c r="E195" s="1994"/>
      <c r="F195" s="1994"/>
      <c r="G195" s="1995"/>
      <c r="I195" s="1030"/>
      <c r="J195" s="810" t="s">
        <v>1442</v>
      </c>
      <c r="K195" s="811"/>
      <c r="L195" s="770">
        <f>L193+15900</f>
        <v>148900</v>
      </c>
      <c r="M195" s="771"/>
      <c r="N195" s="744">
        <f>L195*(1-'SZORZÓ+FELTÉTELEK'!$A$1)</f>
        <v>148900</v>
      </c>
      <c r="O195" s="798"/>
      <c r="Q195" s="1030"/>
      <c r="R195" s="810" t="s">
        <v>1442</v>
      </c>
      <c r="S195" s="811"/>
      <c r="T195" s="770">
        <f>T193+15900</f>
        <v>166900</v>
      </c>
      <c r="U195" s="771"/>
      <c r="V195" s="744">
        <f>T195*(1-'SZORZÓ+FELTÉTELEK'!$A$1)</f>
        <v>166900</v>
      </c>
      <c r="W195" s="798"/>
      <c r="Y195" s="1030"/>
      <c r="Z195" s="810" t="s">
        <v>1442</v>
      </c>
      <c r="AA195" s="811"/>
      <c r="AB195" s="770">
        <f>AB193+15900</f>
        <v>123900</v>
      </c>
      <c r="AC195" s="771"/>
      <c r="AD195" s="744">
        <f>AB195*(1-'SZORZÓ+FELTÉTELEK'!$A$1)</f>
        <v>123900</v>
      </c>
      <c r="AE195" s="798"/>
    </row>
    <row r="196" spans="1:31" ht="20.25" customHeight="1" x14ac:dyDescent="0.25">
      <c r="A196" s="859"/>
      <c r="B196" s="1996"/>
      <c r="C196" s="1997"/>
      <c r="D196" s="1997"/>
      <c r="E196" s="1997"/>
      <c r="F196" s="1997"/>
      <c r="G196" s="1998"/>
      <c r="I196" s="1030"/>
      <c r="J196" s="714" t="s">
        <v>68</v>
      </c>
      <c r="K196" s="715"/>
      <c r="L196" s="715"/>
      <c r="M196" s="715"/>
      <c r="N196" s="715"/>
      <c r="O196" s="716"/>
      <c r="Q196" s="1030"/>
      <c r="R196" s="714" t="s">
        <v>68</v>
      </c>
      <c r="S196" s="715"/>
      <c r="T196" s="715"/>
      <c r="U196" s="715"/>
      <c r="V196" s="715"/>
      <c r="W196" s="716"/>
      <c r="Y196" s="1030"/>
      <c r="Z196" s="714" t="s">
        <v>68</v>
      </c>
      <c r="AA196" s="715"/>
      <c r="AB196" s="715"/>
      <c r="AC196" s="715"/>
      <c r="AD196" s="715"/>
      <c r="AE196" s="716"/>
    </row>
    <row r="197" spans="1:31" ht="12.75" customHeight="1" x14ac:dyDescent="0.25">
      <c r="A197" s="859"/>
      <c r="B197" s="88" t="s">
        <v>2</v>
      </c>
      <c r="C197" s="91">
        <v>38</v>
      </c>
      <c r="D197" s="1231"/>
      <c r="E197" s="1232"/>
      <c r="F197" s="88" t="s">
        <v>3</v>
      </c>
      <c r="G197" s="73" t="s">
        <v>4</v>
      </c>
      <c r="I197" s="1030"/>
      <c r="J197" s="88" t="s">
        <v>2</v>
      </c>
      <c r="K197" s="89" t="s">
        <v>640</v>
      </c>
      <c r="L197" s="654"/>
      <c r="M197" s="655"/>
      <c r="N197" s="88" t="s">
        <v>3</v>
      </c>
      <c r="O197" s="119" t="s">
        <v>47</v>
      </c>
      <c r="Q197" s="1030"/>
      <c r="R197" s="88" t="s">
        <v>2</v>
      </c>
      <c r="S197" s="89">
        <v>82</v>
      </c>
      <c r="T197" s="654"/>
      <c r="U197" s="655"/>
      <c r="V197" s="88" t="s">
        <v>3</v>
      </c>
      <c r="W197" s="119" t="s">
        <v>47</v>
      </c>
      <c r="Y197" s="1030"/>
      <c r="Z197" s="88" t="s">
        <v>2</v>
      </c>
      <c r="AA197" s="89">
        <v>81</v>
      </c>
      <c r="AB197" s="654"/>
      <c r="AC197" s="655"/>
      <c r="AD197" s="88" t="s">
        <v>3</v>
      </c>
      <c r="AE197" s="119" t="s">
        <v>47</v>
      </c>
    </row>
    <row r="198" spans="1:31" ht="12.75" customHeight="1" x14ac:dyDescent="0.25">
      <c r="A198" s="859"/>
      <c r="B198" s="88" t="s">
        <v>7</v>
      </c>
      <c r="C198" s="91">
        <v>71</v>
      </c>
      <c r="D198" s="1233"/>
      <c r="E198" s="1234"/>
      <c r="F198" s="88" t="s">
        <v>6</v>
      </c>
      <c r="G198" s="71" t="s">
        <v>713</v>
      </c>
      <c r="I198" s="1030"/>
      <c r="J198" s="88" t="s">
        <v>5</v>
      </c>
      <c r="K198" s="89" t="s">
        <v>639</v>
      </c>
      <c r="L198" s="656"/>
      <c r="M198" s="657"/>
      <c r="N198" s="88" t="s">
        <v>6</v>
      </c>
      <c r="O198" s="118" t="s">
        <v>22</v>
      </c>
      <c r="Q198" s="1030"/>
      <c r="R198" s="88" t="s">
        <v>5</v>
      </c>
      <c r="S198" s="89">
        <v>47</v>
      </c>
      <c r="T198" s="656"/>
      <c r="U198" s="657"/>
      <c r="V198" s="88" t="s">
        <v>6</v>
      </c>
      <c r="W198" s="118" t="s">
        <v>22</v>
      </c>
      <c r="Y198" s="1030"/>
      <c r="Z198" s="88" t="s">
        <v>5</v>
      </c>
      <c r="AA198" s="89">
        <v>46</v>
      </c>
      <c r="AB198" s="656"/>
      <c r="AC198" s="657"/>
      <c r="AD198" s="88" t="s">
        <v>6</v>
      </c>
      <c r="AE198" s="118" t="s">
        <v>22</v>
      </c>
    </row>
    <row r="199" spans="1:31" ht="12.75" customHeight="1" x14ac:dyDescent="0.25">
      <c r="A199" s="859"/>
      <c r="B199" s="88" t="s">
        <v>626</v>
      </c>
      <c r="C199" s="91">
        <v>71</v>
      </c>
      <c r="D199" s="1233"/>
      <c r="E199" s="1234"/>
      <c r="F199" s="90" t="s">
        <v>8</v>
      </c>
      <c r="G199" s="72" t="s">
        <v>14</v>
      </c>
      <c r="I199" s="1030"/>
      <c r="J199" s="88" t="s">
        <v>7</v>
      </c>
      <c r="K199" s="91">
        <v>62</v>
      </c>
      <c r="L199" s="656"/>
      <c r="M199" s="657"/>
      <c r="N199" s="90" t="s">
        <v>8</v>
      </c>
      <c r="O199" s="118" t="s">
        <v>14</v>
      </c>
      <c r="Q199" s="1030"/>
      <c r="R199" s="88" t="s">
        <v>7</v>
      </c>
      <c r="S199" s="91">
        <v>62</v>
      </c>
      <c r="T199" s="656"/>
      <c r="U199" s="657"/>
      <c r="V199" s="90" t="s">
        <v>8</v>
      </c>
      <c r="W199" s="118" t="s">
        <v>14</v>
      </c>
      <c r="Y199" s="1030"/>
      <c r="Z199" s="88" t="s">
        <v>7</v>
      </c>
      <c r="AA199" s="91">
        <v>62</v>
      </c>
      <c r="AB199" s="656"/>
      <c r="AC199" s="657"/>
      <c r="AD199" s="90" t="s">
        <v>8</v>
      </c>
      <c r="AE199" s="118" t="s">
        <v>14</v>
      </c>
    </row>
    <row r="200" spans="1:31" ht="12.75" customHeight="1" x14ac:dyDescent="0.25">
      <c r="A200" s="859"/>
      <c r="B200" s="95"/>
      <c r="C200" s="103"/>
      <c r="D200" s="1235"/>
      <c r="E200" s="1236"/>
      <c r="F200" s="90" t="s">
        <v>10</v>
      </c>
      <c r="G200" s="72" t="s">
        <v>20</v>
      </c>
      <c r="I200" s="1030"/>
      <c r="J200" s="88" t="s">
        <v>9</v>
      </c>
      <c r="K200" s="91">
        <v>36</v>
      </c>
      <c r="L200" s="656"/>
      <c r="M200" s="657"/>
      <c r="N200" s="90" t="s">
        <v>10</v>
      </c>
      <c r="O200" s="117" t="s">
        <v>20</v>
      </c>
      <c r="Q200" s="1030"/>
      <c r="R200" s="88" t="s">
        <v>9</v>
      </c>
      <c r="S200" s="91">
        <v>36</v>
      </c>
      <c r="T200" s="656"/>
      <c r="U200" s="657"/>
      <c r="V200" s="90" t="s">
        <v>10</v>
      </c>
      <c r="W200" s="117" t="s">
        <v>20</v>
      </c>
      <c r="Y200" s="1030"/>
      <c r="Z200" s="88" t="s">
        <v>9</v>
      </c>
      <c r="AA200" s="91">
        <v>36</v>
      </c>
      <c r="AB200" s="656"/>
      <c r="AC200" s="657"/>
      <c r="AD200" s="90" t="s">
        <v>10</v>
      </c>
      <c r="AE200" s="117" t="s">
        <v>20</v>
      </c>
    </row>
    <row r="201" spans="1:31" ht="12.75" customHeight="1" x14ac:dyDescent="0.25">
      <c r="A201" s="859"/>
      <c r="B201" s="1370" t="s">
        <v>635</v>
      </c>
      <c r="C201" s="895"/>
      <c r="D201" s="895"/>
      <c r="E201" s="895"/>
      <c r="F201" s="895"/>
      <c r="G201" s="1052"/>
      <c r="I201" s="1030"/>
      <c r="J201" s="88" t="s">
        <v>626</v>
      </c>
      <c r="K201" s="89" t="s">
        <v>79</v>
      </c>
      <c r="L201" s="656"/>
      <c r="M201" s="657"/>
      <c r="N201" s="764"/>
      <c r="O201" s="1856"/>
      <c r="Q201" s="1030"/>
      <c r="R201" s="88" t="s">
        <v>626</v>
      </c>
      <c r="S201" s="89" t="s">
        <v>79</v>
      </c>
      <c r="T201" s="656"/>
      <c r="U201" s="657"/>
      <c r="V201" s="764"/>
      <c r="W201" s="1856"/>
      <c r="Y201" s="1030"/>
      <c r="Z201" s="88" t="s">
        <v>626</v>
      </c>
      <c r="AA201" s="89" t="s">
        <v>79</v>
      </c>
      <c r="AB201" s="656"/>
      <c r="AC201" s="657"/>
      <c r="AD201" s="764"/>
      <c r="AE201" s="1856"/>
    </row>
    <row r="202" spans="1:31" ht="12.75" customHeight="1" x14ac:dyDescent="0.25">
      <c r="A202" s="859"/>
      <c r="B202" s="1370"/>
      <c r="C202" s="895"/>
      <c r="D202" s="895"/>
      <c r="E202" s="895"/>
      <c r="F202" s="895"/>
      <c r="G202" s="1052"/>
      <c r="I202" s="1030"/>
      <c r="J202" s="88" t="s">
        <v>11</v>
      </c>
      <c r="K202" s="89" t="s">
        <v>169</v>
      </c>
      <c r="L202" s="658"/>
      <c r="M202" s="659"/>
      <c r="N202" s="768"/>
      <c r="O202" s="1858"/>
      <c r="Q202" s="1030"/>
      <c r="R202" s="88" t="s">
        <v>11</v>
      </c>
      <c r="S202" s="89" t="s">
        <v>169</v>
      </c>
      <c r="T202" s="658"/>
      <c r="U202" s="659"/>
      <c r="V202" s="768"/>
      <c r="W202" s="1858"/>
      <c r="Y202" s="1030"/>
      <c r="Z202" s="88" t="s">
        <v>11</v>
      </c>
      <c r="AA202" s="89" t="s">
        <v>169</v>
      </c>
      <c r="AB202" s="658"/>
      <c r="AC202" s="659"/>
      <c r="AD202" s="768"/>
      <c r="AE202" s="1858"/>
    </row>
    <row r="203" spans="1:31" ht="133.5" customHeight="1" x14ac:dyDescent="0.25">
      <c r="A203" s="859"/>
      <c r="B203" s="1370"/>
      <c r="C203" s="895"/>
      <c r="D203" s="895"/>
      <c r="E203" s="895"/>
      <c r="F203" s="895"/>
      <c r="G203" s="1052"/>
      <c r="I203" s="1030"/>
      <c r="J203" s="730" t="s">
        <v>715</v>
      </c>
      <c r="K203" s="681"/>
      <c r="L203" s="681"/>
      <c r="M203" s="681"/>
      <c r="N203" s="681"/>
      <c r="O203" s="894"/>
      <c r="Q203" s="1030"/>
      <c r="R203" s="730" t="s">
        <v>1131</v>
      </c>
      <c r="S203" s="681"/>
      <c r="T203" s="681"/>
      <c r="U203" s="681"/>
      <c r="V203" s="681"/>
      <c r="W203" s="894"/>
      <c r="Y203" s="1030"/>
      <c r="Z203" s="730" t="s">
        <v>644</v>
      </c>
      <c r="AA203" s="681"/>
      <c r="AB203" s="681"/>
      <c r="AC203" s="681"/>
      <c r="AD203" s="681"/>
      <c r="AE203" s="894"/>
    </row>
    <row r="204" spans="1:31" ht="23.65" customHeight="1" thickBot="1" x14ac:dyDescent="0.3">
      <c r="A204" s="860"/>
      <c r="B204" s="827"/>
      <c r="C204" s="684"/>
      <c r="D204" s="684"/>
      <c r="E204" s="684"/>
      <c r="F204" s="684"/>
      <c r="G204" s="685"/>
      <c r="I204" s="1031"/>
      <c r="J204" s="985"/>
      <c r="K204" s="897"/>
      <c r="L204" s="897"/>
      <c r="M204" s="897"/>
      <c r="N204" s="897"/>
      <c r="O204" s="898"/>
      <c r="Q204" s="1031"/>
      <c r="R204" s="985"/>
      <c r="S204" s="897"/>
      <c r="T204" s="897"/>
      <c r="U204" s="897"/>
      <c r="V204" s="897"/>
      <c r="W204" s="898"/>
      <c r="Y204" s="1031"/>
      <c r="Z204" s="985"/>
      <c r="AA204" s="897"/>
      <c r="AB204" s="897"/>
      <c r="AC204" s="897"/>
      <c r="AD204" s="897"/>
      <c r="AE204" s="898"/>
    </row>
    <row r="205" spans="1:31" ht="15.75" thickBot="1" x14ac:dyDescent="0.3"/>
    <row r="206" spans="1:31" ht="23.65" customHeight="1" x14ac:dyDescent="0.25">
      <c r="A206" s="858" t="s">
        <v>2105</v>
      </c>
      <c r="B206" s="644" t="s">
        <v>0</v>
      </c>
      <c r="C206" s="645"/>
      <c r="D206" s="644" t="s">
        <v>108</v>
      </c>
      <c r="E206" s="828"/>
      <c r="F206" s="816" t="s">
        <v>108</v>
      </c>
      <c r="G206" s="826"/>
      <c r="I206" s="858" t="s">
        <v>2115</v>
      </c>
      <c r="J206" s="644" t="s">
        <v>0</v>
      </c>
      <c r="K206" s="645"/>
      <c r="L206" s="644" t="s">
        <v>108</v>
      </c>
      <c r="M206" s="828"/>
      <c r="N206" s="816" t="s">
        <v>108</v>
      </c>
      <c r="O206" s="826"/>
    </row>
    <row r="207" spans="1:31" ht="20.25" customHeight="1" x14ac:dyDescent="0.25">
      <c r="A207" s="859"/>
      <c r="B207" s="529" t="s">
        <v>2106</v>
      </c>
      <c r="C207" s="530"/>
      <c r="D207" s="646">
        <v>32900</v>
      </c>
      <c r="E207" s="647"/>
      <c r="F207" s="744">
        <f>D207*(1-'SZORZÓ+FELTÉTELEK'!$A$1)</f>
        <v>32900</v>
      </c>
      <c r="G207" s="745"/>
      <c r="I207" s="859"/>
      <c r="J207" s="529" t="s">
        <v>1114</v>
      </c>
      <c r="K207" s="530"/>
      <c r="L207" s="744">
        <v>177000</v>
      </c>
      <c r="M207" s="745"/>
      <c r="N207" s="744">
        <f>L207*(1-'SZORZÓ+FELTÉTELEK'!$A$1)</f>
        <v>177000</v>
      </c>
      <c r="O207" s="745"/>
    </row>
    <row r="208" spans="1:31" ht="20.25" customHeight="1" x14ac:dyDescent="0.25">
      <c r="A208" s="859"/>
      <c r="B208" s="529" t="s">
        <v>2107</v>
      </c>
      <c r="C208" s="530"/>
      <c r="D208" s="646">
        <v>32900</v>
      </c>
      <c r="E208" s="647"/>
      <c r="F208" s="744">
        <f>D208*(1-'SZORZÓ+FELTÉTELEK'!$A$1)</f>
        <v>32900</v>
      </c>
      <c r="G208" s="745"/>
      <c r="I208" s="859"/>
      <c r="J208" s="529" t="s">
        <v>1434</v>
      </c>
      <c r="K208" s="530"/>
      <c r="L208" s="744">
        <v>182000</v>
      </c>
      <c r="M208" s="745"/>
      <c r="N208" s="744">
        <f>L208*(1-'SZORZÓ+FELTÉTELEK'!$A$1)</f>
        <v>182000</v>
      </c>
      <c r="O208" s="745"/>
    </row>
    <row r="209" spans="1:33" ht="20.25" customHeight="1" x14ac:dyDescent="0.25">
      <c r="A209" s="859"/>
      <c r="B209" s="1974"/>
      <c r="C209" s="1975"/>
      <c r="D209" s="1975"/>
      <c r="E209" s="1975"/>
      <c r="F209" s="1975"/>
      <c r="G209" s="1976"/>
      <c r="I209" s="859"/>
      <c r="J209" s="529" t="s">
        <v>367</v>
      </c>
      <c r="K209" s="530"/>
      <c r="L209" s="744">
        <v>277000</v>
      </c>
      <c r="M209" s="745"/>
      <c r="N209" s="744">
        <f>L209*(1-'SZORZÓ+FELTÉTELEK'!$A$1)</f>
        <v>277000</v>
      </c>
      <c r="O209" s="745"/>
    </row>
    <row r="210" spans="1:33" ht="20.25" customHeight="1" x14ac:dyDescent="0.25">
      <c r="A210" s="859"/>
      <c r="B210" s="1977"/>
      <c r="C210" s="1978"/>
      <c r="D210" s="1978"/>
      <c r="E210" s="1978"/>
      <c r="F210" s="1978"/>
      <c r="G210" s="1979"/>
      <c r="I210" s="859"/>
      <c r="J210" s="810" t="s">
        <v>1441</v>
      </c>
      <c r="K210" s="811"/>
      <c r="L210" s="770"/>
      <c r="M210" s="771"/>
      <c r="N210" s="1333" t="s">
        <v>1625</v>
      </c>
      <c r="O210" s="1952"/>
    </row>
    <row r="211" spans="1:33" ht="20.25" customHeight="1" x14ac:dyDescent="0.25">
      <c r="A211" s="859"/>
      <c r="B211" s="1980"/>
      <c r="C211" s="1981"/>
      <c r="D211" s="1981"/>
      <c r="E211" s="1981"/>
      <c r="F211" s="1981"/>
      <c r="G211" s="1982"/>
      <c r="I211" s="859"/>
      <c r="J211" s="810" t="s">
        <v>1442</v>
      </c>
      <c r="K211" s="811"/>
      <c r="L211" s="770"/>
      <c r="M211" s="771"/>
      <c r="N211" s="1333" t="s">
        <v>1625</v>
      </c>
      <c r="O211" s="1952"/>
    </row>
    <row r="212" spans="1:33" ht="12.75" customHeight="1" x14ac:dyDescent="0.25">
      <c r="A212" s="859"/>
      <c r="B212" s="88" t="s">
        <v>2</v>
      </c>
      <c r="C212" s="89" t="s">
        <v>272</v>
      </c>
      <c r="D212" s="502"/>
      <c r="E212" s="503"/>
      <c r="F212" s="88" t="s">
        <v>3</v>
      </c>
      <c r="G212" s="73" t="s">
        <v>100</v>
      </c>
      <c r="I212" s="859"/>
      <c r="J212" s="714" t="s">
        <v>68</v>
      </c>
      <c r="K212" s="715"/>
      <c r="L212" s="715"/>
      <c r="M212" s="715"/>
      <c r="N212" s="715"/>
      <c r="O212" s="905"/>
    </row>
    <row r="213" spans="1:33" ht="12.75" customHeight="1" x14ac:dyDescent="0.25">
      <c r="A213" s="859"/>
      <c r="B213" s="88" t="s">
        <v>5</v>
      </c>
      <c r="C213" s="89" t="s">
        <v>27</v>
      </c>
      <c r="D213" s="504"/>
      <c r="E213" s="505"/>
      <c r="F213" s="88" t="s">
        <v>6</v>
      </c>
      <c r="G213" s="71" t="s">
        <v>120</v>
      </c>
      <c r="I213" s="859"/>
      <c r="J213" s="88" t="s">
        <v>2</v>
      </c>
      <c r="K213" s="89" t="s">
        <v>49</v>
      </c>
      <c r="L213" s="749"/>
      <c r="M213" s="750"/>
      <c r="N213" s="88" t="s">
        <v>3</v>
      </c>
      <c r="O213" s="73" t="s">
        <v>4</v>
      </c>
    </row>
    <row r="214" spans="1:33" ht="12.75" customHeight="1" x14ac:dyDescent="0.25">
      <c r="A214" s="859"/>
      <c r="B214" s="88" t="s">
        <v>7</v>
      </c>
      <c r="C214" s="91">
        <v>61</v>
      </c>
      <c r="D214" s="504"/>
      <c r="E214" s="505"/>
      <c r="F214" s="90" t="s">
        <v>8</v>
      </c>
      <c r="G214" s="71" t="s">
        <v>14</v>
      </c>
      <c r="I214" s="859"/>
      <c r="J214" s="88" t="s">
        <v>5</v>
      </c>
      <c r="K214" s="89" t="s">
        <v>242</v>
      </c>
      <c r="L214" s="751"/>
      <c r="M214" s="752"/>
      <c r="N214" s="88" t="s">
        <v>6</v>
      </c>
      <c r="O214" s="71" t="s">
        <v>707</v>
      </c>
    </row>
    <row r="215" spans="1:33" ht="12.75" customHeight="1" x14ac:dyDescent="0.25">
      <c r="A215" s="859"/>
      <c r="B215" s="88" t="s">
        <v>9</v>
      </c>
      <c r="C215" s="91">
        <v>43</v>
      </c>
      <c r="D215" s="504"/>
      <c r="E215" s="505"/>
      <c r="F215" s="90" t="s">
        <v>10</v>
      </c>
      <c r="G215" s="72" t="s">
        <v>32</v>
      </c>
      <c r="I215" s="859"/>
      <c r="J215" s="88" t="s">
        <v>7</v>
      </c>
      <c r="K215" s="89" t="s">
        <v>377</v>
      </c>
      <c r="L215" s="751"/>
      <c r="M215" s="752"/>
      <c r="N215" s="90" t="s">
        <v>8</v>
      </c>
      <c r="O215" s="72" t="s">
        <v>14</v>
      </c>
    </row>
    <row r="216" spans="1:33" ht="12.75" customHeight="1" x14ac:dyDescent="0.25">
      <c r="A216" s="859"/>
      <c r="B216" s="88" t="s">
        <v>11</v>
      </c>
      <c r="C216" s="89" t="s">
        <v>91</v>
      </c>
      <c r="D216" s="504"/>
      <c r="E216" s="505"/>
      <c r="F216" s="90" t="s">
        <v>759</v>
      </c>
      <c r="G216" s="506">
        <v>2</v>
      </c>
      <c r="I216" s="859"/>
      <c r="J216" s="88" t="s">
        <v>9</v>
      </c>
      <c r="K216" s="89" t="s">
        <v>15</v>
      </c>
      <c r="L216" s="751"/>
      <c r="M216" s="752"/>
      <c r="N216" s="90" t="s">
        <v>10</v>
      </c>
      <c r="O216" s="72" t="s">
        <v>20</v>
      </c>
    </row>
    <row r="217" spans="1:33" ht="12.75" customHeight="1" x14ac:dyDescent="0.25">
      <c r="A217" s="859"/>
      <c r="B217" s="1983" t="s">
        <v>2108</v>
      </c>
      <c r="C217" s="1984"/>
      <c r="D217" s="1984"/>
      <c r="E217" s="1984"/>
      <c r="F217" s="1984"/>
      <c r="G217" s="1985"/>
      <c r="I217" s="859"/>
      <c r="J217" s="88" t="s">
        <v>626</v>
      </c>
      <c r="K217" s="89" t="s">
        <v>296</v>
      </c>
      <c r="L217" s="751"/>
      <c r="M217" s="752"/>
      <c r="N217" s="1953"/>
      <c r="O217" s="1954"/>
    </row>
    <row r="218" spans="1:33" ht="12.75" customHeight="1" x14ac:dyDescent="0.25">
      <c r="A218" s="859"/>
      <c r="B218" s="1983"/>
      <c r="C218" s="1984"/>
      <c r="D218" s="1984"/>
      <c r="E218" s="1984"/>
      <c r="F218" s="1984"/>
      <c r="G218" s="1985"/>
      <c r="I218" s="859"/>
      <c r="J218" s="88" t="s">
        <v>11</v>
      </c>
      <c r="K218" s="89" t="s">
        <v>70</v>
      </c>
      <c r="L218" s="753"/>
      <c r="M218" s="754"/>
      <c r="N218" s="1955"/>
      <c r="O218" s="1956"/>
    </row>
    <row r="219" spans="1:33" ht="133.5" customHeight="1" thickBot="1" x14ac:dyDescent="0.3">
      <c r="A219" s="860"/>
      <c r="B219" s="1986"/>
      <c r="C219" s="1987"/>
      <c r="D219" s="1987"/>
      <c r="E219" s="1987"/>
      <c r="F219" s="1987"/>
      <c r="G219" s="1988"/>
      <c r="I219" s="860"/>
      <c r="J219" s="1999" t="s">
        <v>2116</v>
      </c>
      <c r="K219" s="2000"/>
      <c r="L219" s="2000"/>
      <c r="M219" s="2000"/>
      <c r="N219" s="2000"/>
      <c r="O219" s="2001"/>
    </row>
    <row r="220" spans="1:33" ht="18.75" hidden="1" x14ac:dyDescent="0.25">
      <c r="Y220" s="187"/>
      <c r="Z220" s="304"/>
      <c r="AA220" s="304"/>
      <c r="AB220" s="304"/>
      <c r="AC220" s="304"/>
      <c r="AD220" s="304"/>
      <c r="AE220" s="304"/>
    </row>
    <row r="221" spans="1:33" ht="20.25" hidden="1" customHeight="1" x14ac:dyDescent="0.25">
      <c r="I221" s="187"/>
      <c r="J221" s="187"/>
      <c r="K221" s="187"/>
      <c r="L221" s="187"/>
      <c r="M221" s="187"/>
      <c r="N221" s="187"/>
      <c r="O221" s="187"/>
      <c r="P221" s="187"/>
      <c r="Q221" s="187"/>
      <c r="R221" s="348"/>
      <c r="S221" s="348"/>
      <c r="T221" s="183"/>
      <c r="U221" s="183"/>
      <c r="V221" s="183"/>
      <c r="W221" s="183"/>
      <c r="Y221" s="187"/>
      <c r="Z221" s="304"/>
      <c r="AA221" s="304"/>
      <c r="AB221" s="304"/>
      <c r="AC221" s="304"/>
      <c r="AD221" s="304"/>
      <c r="AE221" s="304"/>
      <c r="AF221" s="328"/>
      <c r="AG221" s="328"/>
    </row>
    <row r="222" spans="1:33" ht="20.25" hidden="1" customHeight="1" x14ac:dyDescent="0.25">
      <c r="I222" s="187"/>
      <c r="J222" s="187"/>
      <c r="K222" s="187"/>
      <c r="L222" s="187"/>
      <c r="M222" s="187"/>
      <c r="N222" s="187"/>
      <c r="O222" s="187"/>
      <c r="P222" s="187"/>
      <c r="Q222" s="187"/>
      <c r="R222" s="183"/>
      <c r="S222" s="183"/>
      <c r="T222" s="185"/>
      <c r="U222" s="185"/>
      <c r="V222" s="185"/>
      <c r="W222" s="185"/>
      <c r="Y222" s="187"/>
      <c r="Z222" s="304"/>
      <c r="AA222" s="304"/>
      <c r="AB222" s="304"/>
      <c r="AC222" s="304"/>
      <c r="AD222" s="304"/>
      <c r="AE222" s="304"/>
      <c r="AF222" s="328"/>
      <c r="AG222" s="328"/>
    </row>
    <row r="223" spans="1:33" ht="20.25" hidden="1" customHeight="1" x14ac:dyDescent="0.25">
      <c r="I223" s="187"/>
      <c r="J223" s="187"/>
      <c r="K223" s="187"/>
      <c r="L223" s="187"/>
      <c r="M223" s="187"/>
      <c r="N223" s="187"/>
      <c r="O223" s="187"/>
      <c r="P223" s="187"/>
      <c r="Q223" s="187"/>
      <c r="R223" s="183"/>
      <c r="S223" s="183"/>
      <c r="T223" s="185"/>
      <c r="U223" s="185"/>
      <c r="V223" s="185"/>
      <c r="W223" s="185"/>
      <c r="Y223" s="187"/>
      <c r="Z223" s="304"/>
      <c r="AA223" s="304"/>
      <c r="AB223" s="304"/>
      <c r="AC223" s="304"/>
      <c r="AD223" s="304"/>
      <c r="AE223" s="304"/>
      <c r="AF223" s="328"/>
      <c r="AG223" s="328"/>
    </row>
    <row r="224" spans="1:33" ht="20.25" hidden="1" customHeight="1" x14ac:dyDescent="0.25">
      <c r="I224" s="187"/>
      <c r="J224" s="187"/>
      <c r="K224" s="187"/>
      <c r="L224" s="187"/>
      <c r="M224" s="187"/>
      <c r="N224" s="187"/>
      <c r="O224" s="187"/>
      <c r="P224" s="187"/>
      <c r="Q224" s="187"/>
      <c r="R224" s="183"/>
      <c r="S224" s="183"/>
      <c r="T224" s="185"/>
      <c r="U224" s="185"/>
      <c r="V224" s="185"/>
      <c r="W224" s="185"/>
      <c r="Y224" s="187"/>
      <c r="Z224" s="304"/>
      <c r="AA224" s="304"/>
      <c r="AB224" s="304"/>
      <c r="AC224" s="304"/>
      <c r="AD224" s="304"/>
      <c r="AE224" s="304"/>
      <c r="AF224" s="328"/>
      <c r="AG224" s="328"/>
    </row>
    <row r="225" spans="9:33" ht="20.25" hidden="1" customHeight="1" x14ac:dyDescent="0.25">
      <c r="I225" s="187"/>
      <c r="J225" s="187"/>
      <c r="K225" s="187"/>
      <c r="L225" s="187"/>
      <c r="M225" s="187"/>
      <c r="N225" s="187"/>
      <c r="O225" s="187"/>
      <c r="P225" s="187"/>
      <c r="Q225" s="187"/>
      <c r="R225" s="183"/>
      <c r="S225" s="183"/>
      <c r="T225" s="185"/>
      <c r="U225" s="185"/>
      <c r="V225" s="185"/>
      <c r="W225" s="185"/>
      <c r="Y225" s="187"/>
      <c r="Z225" s="304"/>
      <c r="AA225" s="304"/>
      <c r="AB225" s="304"/>
      <c r="AC225" s="304"/>
      <c r="AD225" s="304"/>
      <c r="AE225" s="304"/>
      <c r="AF225" s="328"/>
      <c r="AG225" s="328"/>
    </row>
    <row r="226" spans="9:33" ht="20.25" hidden="1" customHeight="1" x14ac:dyDescent="0.25">
      <c r="I226" s="187"/>
      <c r="J226" s="187"/>
      <c r="K226" s="187"/>
      <c r="L226" s="187"/>
      <c r="M226" s="187"/>
      <c r="N226" s="187"/>
      <c r="O226" s="187"/>
      <c r="P226" s="187"/>
      <c r="Q226" s="187"/>
      <c r="R226" s="349"/>
      <c r="S226" s="349"/>
      <c r="T226" s="349"/>
      <c r="U226" s="349"/>
      <c r="V226" s="349"/>
      <c r="W226" s="349"/>
      <c r="Y226" s="187"/>
      <c r="Z226" s="304"/>
      <c r="AA226" s="304"/>
      <c r="AB226" s="304"/>
      <c r="AC226" s="304"/>
      <c r="AD226" s="304"/>
      <c r="AE226" s="304"/>
      <c r="AF226" s="328"/>
      <c r="AG226" s="328"/>
    </row>
    <row r="227" spans="9:33" ht="20.25" hidden="1" customHeight="1" x14ac:dyDescent="0.25">
      <c r="I227" s="187"/>
      <c r="J227" s="187"/>
      <c r="K227" s="187"/>
      <c r="L227" s="187"/>
      <c r="M227" s="187"/>
      <c r="N227" s="187"/>
      <c r="O227" s="187"/>
      <c r="P227" s="187"/>
      <c r="Q227" s="187"/>
      <c r="R227" s="349"/>
      <c r="S227" s="349"/>
      <c r="T227" s="349"/>
      <c r="U227" s="349"/>
      <c r="V227" s="349"/>
      <c r="W227" s="349"/>
      <c r="Y227" s="187"/>
      <c r="Z227" s="304"/>
      <c r="AA227" s="304"/>
      <c r="AB227" s="304"/>
      <c r="AC227" s="304"/>
      <c r="AD227" s="304"/>
      <c r="AE227" s="304"/>
      <c r="AF227" s="328"/>
      <c r="AG227" s="328"/>
    </row>
    <row r="228" spans="9:33" ht="14.45" hidden="1" customHeight="1" x14ac:dyDescent="0.25">
      <c r="I228" s="187"/>
      <c r="J228" s="187"/>
      <c r="K228" s="187"/>
      <c r="L228" s="187"/>
      <c r="M228" s="187"/>
      <c r="N228" s="187"/>
      <c r="O228" s="187"/>
      <c r="P228" s="187"/>
      <c r="Q228" s="187"/>
      <c r="R228" s="194"/>
      <c r="S228" s="193"/>
      <c r="T228" s="306"/>
      <c r="U228" s="306"/>
      <c r="V228" s="194"/>
      <c r="W228" s="193"/>
      <c r="Y228" s="187"/>
      <c r="Z228" s="304"/>
      <c r="AA228" s="304"/>
      <c r="AB228" s="304"/>
      <c r="AC228" s="304"/>
      <c r="AD228" s="304"/>
      <c r="AE228" s="304"/>
      <c r="AF228" s="328"/>
      <c r="AG228" s="328"/>
    </row>
    <row r="229" spans="9:33" ht="14.45" hidden="1" customHeight="1" x14ac:dyDescent="0.25">
      <c r="I229" s="187"/>
      <c r="J229" s="187"/>
      <c r="K229" s="187"/>
      <c r="L229" s="187"/>
      <c r="M229" s="187"/>
      <c r="N229" s="187"/>
      <c r="O229" s="187"/>
      <c r="P229" s="187"/>
      <c r="Q229" s="187"/>
      <c r="R229" s="194"/>
      <c r="S229" s="193"/>
      <c r="T229" s="306"/>
      <c r="U229" s="306"/>
      <c r="V229" s="194"/>
      <c r="W229" s="177"/>
      <c r="Y229" s="328"/>
      <c r="Z229" s="328"/>
      <c r="AA229" s="328"/>
      <c r="AB229" s="328"/>
      <c r="AC229" s="328"/>
      <c r="AD229" s="328"/>
      <c r="AE229" s="328"/>
      <c r="AF229" s="328"/>
      <c r="AG229" s="328"/>
    </row>
    <row r="230" spans="9:33" ht="14.45" hidden="1" customHeight="1" x14ac:dyDescent="0.25">
      <c r="I230" s="187"/>
      <c r="J230" s="187"/>
      <c r="K230" s="187"/>
      <c r="L230" s="187"/>
      <c r="M230" s="187"/>
      <c r="N230" s="187"/>
      <c r="O230" s="187"/>
      <c r="P230" s="187"/>
      <c r="Q230" s="187"/>
      <c r="R230" s="194"/>
      <c r="S230" s="193"/>
      <c r="T230" s="306"/>
      <c r="U230" s="306"/>
      <c r="V230" s="178"/>
      <c r="W230" s="177"/>
      <c r="Y230" s="328"/>
      <c r="Z230" s="328"/>
      <c r="AA230" s="328"/>
      <c r="AB230" s="328"/>
      <c r="AC230" s="328"/>
      <c r="AD230" s="328"/>
      <c r="AE230" s="328"/>
      <c r="AF230" s="328"/>
      <c r="AG230" s="328"/>
    </row>
    <row r="231" spans="9:33" ht="14.45" hidden="1" customHeight="1" x14ac:dyDescent="0.25">
      <c r="I231" s="187"/>
      <c r="J231" s="187"/>
      <c r="K231" s="187"/>
      <c r="L231" s="187"/>
      <c r="M231" s="187"/>
      <c r="N231" s="187"/>
      <c r="O231" s="187"/>
      <c r="P231" s="187"/>
      <c r="Q231" s="187"/>
      <c r="R231" s="194"/>
      <c r="S231" s="193"/>
      <c r="T231" s="306"/>
      <c r="U231" s="306"/>
      <c r="V231" s="178"/>
      <c r="W231" s="179"/>
      <c r="Y231" s="328"/>
      <c r="Z231" s="328"/>
      <c r="AA231" s="328"/>
      <c r="AB231" s="328"/>
      <c r="AC231" s="328"/>
      <c r="AD231" s="328"/>
      <c r="AE231" s="328"/>
      <c r="AF231" s="328"/>
      <c r="AG231" s="328"/>
    </row>
    <row r="232" spans="9:33" ht="14.45" hidden="1" customHeight="1" x14ac:dyDescent="0.25">
      <c r="I232" s="187"/>
      <c r="J232" s="187"/>
      <c r="K232" s="187"/>
      <c r="L232" s="187"/>
      <c r="M232" s="187"/>
      <c r="N232" s="187"/>
      <c r="O232" s="187"/>
      <c r="P232" s="187"/>
      <c r="Q232" s="187"/>
      <c r="R232" s="194"/>
      <c r="S232" s="193"/>
      <c r="T232" s="306"/>
      <c r="U232" s="306"/>
      <c r="V232" s="235"/>
      <c r="W232" s="235"/>
      <c r="Y232" s="328"/>
      <c r="Z232" s="328"/>
      <c r="AA232" s="328"/>
      <c r="AB232" s="328"/>
      <c r="AC232" s="328"/>
      <c r="AD232" s="328"/>
      <c r="AE232" s="328"/>
      <c r="AF232" s="328"/>
      <c r="AG232" s="328"/>
    </row>
    <row r="233" spans="9:33" ht="133.5" hidden="1" customHeight="1" x14ac:dyDescent="0.25">
      <c r="I233" s="187"/>
      <c r="J233" s="187"/>
      <c r="K233" s="187"/>
      <c r="L233" s="187"/>
      <c r="M233" s="187"/>
      <c r="N233" s="187"/>
      <c r="O233" s="187"/>
      <c r="P233" s="187"/>
      <c r="Q233" s="187"/>
      <c r="R233" s="304"/>
      <c r="S233" s="304"/>
      <c r="T233" s="306"/>
      <c r="U233" s="306"/>
      <c r="V233" s="235"/>
      <c r="W233" s="235"/>
      <c r="Y233" s="328"/>
      <c r="Z233" s="328"/>
      <c r="AA233" s="328"/>
      <c r="AB233" s="328"/>
      <c r="AC233" s="328"/>
      <c r="AD233" s="328"/>
      <c r="AE233" s="328"/>
      <c r="AF233" s="328"/>
      <c r="AG233" s="328"/>
    </row>
    <row r="234" spans="9:33" ht="23.65" hidden="1" customHeight="1" x14ac:dyDescent="0.25">
      <c r="I234" s="187"/>
      <c r="J234" s="187"/>
      <c r="K234" s="187"/>
      <c r="L234" s="187"/>
      <c r="M234" s="187"/>
      <c r="N234" s="187"/>
      <c r="O234" s="187"/>
      <c r="P234" s="187"/>
      <c r="Q234" s="187"/>
      <c r="R234" s="304"/>
      <c r="S234" s="304"/>
      <c r="T234" s="304"/>
      <c r="U234" s="304"/>
      <c r="V234" s="304"/>
      <c r="W234" s="304"/>
      <c r="Y234" s="328"/>
      <c r="Z234" s="328"/>
      <c r="AA234" s="328"/>
      <c r="AB234" s="328"/>
      <c r="AC234" s="328"/>
      <c r="AD234" s="328"/>
      <c r="AE234" s="328"/>
      <c r="AF234" s="328"/>
      <c r="AG234" s="328"/>
    </row>
    <row r="235" spans="9:33" ht="14.45" hidden="1" customHeight="1" x14ac:dyDescent="0.25">
      <c r="I235" s="187"/>
      <c r="J235" s="187"/>
      <c r="K235" s="187"/>
      <c r="L235" s="187"/>
      <c r="M235" s="187"/>
      <c r="N235" s="187"/>
      <c r="O235" s="187"/>
      <c r="P235" s="187"/>
      <c r="Q235" s="187"/>
      <c r="R235" s="304"/>
      <c r="S235" s="304"/>
      <c r="T235" s="304"/>
      <c r="U235" s="304"/>
      <c r="V235" s="304"/>
      <c r="W235" s="304"/>
      <c r="Y235" s="328"/>
      <c r="Z235" s="328"/>
      <c r="AA235" s="328"/>
      <c r="AB235" s="328"/>
      <c r="AC235" s="328"/>
      <c r="AD235" s="328"/>
      <c r="AE235" s="328"/>
      <c r="AF235" s="328"/>
      <c r="AG235" s="328"/>
    </row>
    <row r="236" spans="9:33" ht="15" hidden="1" customHeight="1" x14ac:dyDescent="0.25">
      <c r="I236" s="187"/>
      <c r="J236" s="187"/>
      <c r="K236" s="187"/>
      <c r="L236" s="187"/>
      <c r="M236" s="187"/>
      <c r="N236" s="187"/>
      <c r="O236" s="187"/>
      <c r="P236" s="187"/>
      <c r="Q236" s="187"/>
      <c r="R236" s="304"/>
      <c r="S236" s="304"/>
      <c r="T236" s="304"/>
      <c r="U236" s="304"/>
      <c r="V236" s="304"/>
      <c r="W236" s="304"/>
      <c r="Y236" s="328"/>
      <c r="Z236" s="328"/>
      <c r="AA236" s="328"/>
      <c r="AB236" s="328"/>
      <c r="AC236" s="328"/>
      <c r="AD236" s="328"/>
      <c r="AE236" s="328"/>
      <c r="AF236" s="328"/>
      <c r="AG236" s="328"/>
    </row>
    <row r="237" spans="9:33" ht="15" hidden="1" customHeight="1" x14ac:dyDescent="0.25">
      <c r="I237" s="187"/>
      <c r="J237" s="187"/>
      <c r="K237" s="187"/>
      <c r="L237" s="187"/>
      <c r="M237" s="187"/>
      <c r="N237" s="187"/>
      <c r="O237" s="187"/>
      <c r="P237" s="187"/>
      <c r="Q237" s="187"/>
      <c r="R237" s="304"/>
      <c r="S237" s="304"/>
      <c r="T237" s="304"/>
      <c r="U237" s="304"/>
      <c r="V237" s="304"/>
      <c r="W237" s="304"/>
      <c r="Y237" s="328"/>
      <c r="Z237" s="328"/>
      <c r="AA237" s="328"/>
      <c r="AB237" s="328"/>
      <c r="AC237" s="328"/>
      <c r="AD237" s="328"/>
      <c r="AE237" s="328"/>
      <c r="AF237" s="328"/>
      <c r="AG237" s="328"/>
    </row>
    <row r="238" spans="9:33" ht="15" hidden="1" customHeight="1" x14ac:dyDescent="0.25">
      <c r="I238" s="187"/>
      <c r="J238" s="187"/>
      <c r="K238" s="187"/>
      <c r="L238" s="187"/>
      <c r="M238" s="187"/>
      <c r="N238" s="187"/>
      <c r="O238" s="187"/>
      <c r="P238" s="187"/>
      <c r="Q238" s="187"/>
      <c r="R238" s="304"/>
      <c r="S238" s="304"/>
      <c r="T238" s="304"/>
      <c r="U238" s="304"/>
      <c r="V238" s="304"/>
      <c r="W238" s="304"/>
      <c r="Y238" s="328"/>
      <c r="Z238" s="328"/>
      <c r="AA238" s="328"/>
      <c r="AB238" s="328"/>
      <c r="AC238" s="328"/>
      <c r="AD238" s="328"/>
      <c r="AE238" s="328"/>
      <c r="AF238" s="328"/>
      <c r="AG238" s="328"/>
    </row>
    <row r="239" spans="9:33" ht="15" hidden="1" customHeight="1" x14ac:dyDescent="0.25">
      <c r="I239" s="187"/>
      <c r="J239" s="187"/>
      <c r="K239" s="187"/>
      <c r="L239" s="187"/>
      <c r="M239" s="187"/>
      <c r="N239" s="187"/>
      <c r="O239" s="187"/>
      <c r="P239" s="187"/>
      <c r="Q239" s="187"/>
      <c r="R239" s="304"/>
      <c r="S239" s="304"/>
      <c r="T239" s="304"/>
      <c r="U239" s="304"/>
      <c r="V239" s="304"/>
      <c r="W239" s="304"/>
      <c r="Y239" s="328"/>
      <c r="Z239" s="328"/>
      <c r="AA239" s="328"/>
      <c r="AB239" s="328"/>
      <c r="AC239" s="328"/>
      <c r="AD239" s="328"/>
      <c r="AE239" s="328"/>
      <c r="AF239" s="328"/>
      <c r="AG239" s="328"/>
    </row>
    <row r="240" spans="9:33" ht="15" hidden="1" customHeight="1" x14ac:dyDescent="0.25">
      <c r="I240" s="187"/>
      <c r="J240" s="187"/>
      <c r="K240" s="187"/>
      <c r="L240" s="187"/>
      <c r="M240" s="187"/>
      <c r="N240" s="187"/>
      <c r="O240" s="187"/>
      <c r="P240" s="187"/>
      <c r="Q240" s="187"/>
      <c r="R240" s="304"/>
      <c r="S240" s="304"/>
      <c r="T240" s="304"/>
      <c r="U240" s="304"/>
      <c r="V240" s="304"/>
      <c r="W240" s="304"/>
      <c r="Y240" s="328"/>
      <c r="Z240" s="328"/>
      <c r="AA240" s="328"/>
      <c r="AB240" s="328"/>
      <c r="AC240" s="328"/>
      <c r="AD240" s="328"/>
      <c r="AE240" s="328"/>
      <c r="AF240" s="328"/>
      <c r="AG240" s="328"/>
    </row>
    <row r="241" spans="1:182" ht="15" hidden="1" customHeight="1" x14ac:dyDescent="0.25">
      <c r="I241" s="187"/>
      <c r="J241" s="187"/>
      <c r="K241" s="187"/>
      <c r="L241" s="187"/>
      <c r="M241" s="187"/>
      <c r="N241" s="187"/>
      <c r="O241" s="187"/>
      <c r="P241" s="187"/>
      <c r="Q241" s="187"/>
      <c r="R241" s="304"/>
      <c r="S241" s="304"/>
      <c r="T241" s="304"/>
      <c r="U241" s="304"/>
      <c r="V241" s="304"/>
      <c r="W241" s="304"/>
      <c r="Y241" s="328"/>
      <c r="Z241" s="328"/>
      <c r="AA241" s="328"/>
      <c r="AB241" s="328"/>
      <c r="AC241" s="328"/>
      <c r="AD241" s="328"/>
      <c r="AE241" s="328"/>
      <c r="AF241" s="328"/>
      <c r="AG241" s="328"/>
    </row>
    <row r="242" spans="1:182" ht="15" hidden="1" customHeight="1" x14ac:dyDescent="0.25">
      <c r="I242" s="187"/>
      <c r="J242" s="187"/>
      <c r="K242" s="187"/>
      <c r="L242" s="187"/>
      <c r="M242" s="187"/>
      <c r="N242" s="187"/>
      <c r="O242" s="187"/>
      <c r="P242" s="187"/>
      <c r="Q242" s="187"/>
      <c r="R242" s="304"/>
      <c r="S242" s="304"/>
      <c r="T242" s="304"/>
      <c r="U242" s="304"/>
      <c r="V242" s="304"/>
      <c r="W242" s="304"/>
      <c r="Y242" s="328"/>
      <c r="Z242" s="328"/>
      <c r="AA242" s="328"/>
      <c r="AB242" s="328"/>
      <c r="AC242" s="328"/>
      <c r="AD242" s="328"/>
      <c r="AE242" s="328"/>
      <c r="AF242" s="328"/>
      <c r="AG242" s="328"/>
    </row>
    <row r="243" spans="1:182" ht="15.75" hidden="1" customHeight="1" x14ac:dyDescent="0.25">
      <c r="I243" s="187"/>
      <c r="J243" s="187"/>
      <c r="K243" s="187"/>
      <c r="L243" s="187"/>
      <c r="M243" s="187"/>
      <c r="N243" s="187"/>
      <c r="O243" s="187"/>
      <c r="P243" s="187"/>
      <c r="Q243" s="187"/>
      <c r="R243" s="304"/>
      <c r="S243" s="304"/>
      <c r="T243" s="304"/>
      <c r="U243" s="304"/>
      <c r="V243" s="304"/>
      <c r="W243" s="304"/>
      <c r="Y243" s="328"/>
      <c r="Z243" s="328"/>
      <c r="AA243" s="328"/>
      <c r="AB243" s="328"/>
      <c r="AC243" s="328"/>
      <c r="AD243" s="328"/>
      <c r="AE243" s="328"/>
      <c r="AF243" s="328"/>
      <c r="AG243" s="328"/>
    </row>
    <row r="244" spans="1:182" ht="15" hidden="1" customHeight="1" x14ac:dyDescent="0.25"/>
    <row r="245" spans="1:182" s="340" customFormat="1" ht="15" hidden="1" customHeight="1" x14ac:dyDescent="0.25">
      <c r="A245"/>
      <c r="B245"/>
      <c r="C245"/>
      <c r="D245"/>
      <c r="E245"/>
      <c r="F245"/>
      <c r="G245"/>
      <c r="H245"/>
      <c r="I245"/>
      <c r="J245"/>
      <c r="K245"/>
      <c r="L245"/>
      <c r="M245"/>
      <c r="N245"/>
      <c r="O245"/>
      <c r="P245"/>
      <c r="Q245"/>
      <c r="R245"/>
      <c r="S245"/>
      <c r="T245"/>
      <c r="U245"/>
      <c r="V245"/>
      <c r="W245"/>
      <c r="X245"/>
      <c r="Y245"/>
      <c r="Z245"/>
      <c r="AA245"/>
      <c r="AB245"/>
      <c r="AC245"/>
      <c r="AD245"/>
      <c r="AE245"/>
      <c r="AF245"/>
      <c r="AG245"/>
      <c r="AH245"/>
      <c r="AI245"/>
      <c r="AJ245"/>
      <c r="AK245"/>
      <c r="AL245"/>
      <c r="AM245"/>
      <c r="AN245"/>
      <c r="AO245"/>
      <c r="AP245"/>
      <c r="AQ245"/>
      <c r="AR245"/>
      <c r="AS245"/>
      <c r="AT245"/>
      <c r="AU245"/>
      <c r="AV245"/>
      <c r="AW245"/>
      <c r="AX245"/>
      <c r="AY245"/>
      <c r="AZ245"/>
      <c r="BA245"/>
      <c r="BB245"/>
      <c r="BC245"/>
      <c r="BD245"/>
      <c r="BE245"/>
      <c r="BF245"/>
      <c r="BG245"/>
      <c r="BH245"/>
      <c r="BI245"/>
      <c r="BJ245"/>
      <c r="BK245"/>
      <c r="BL245"/>
      <c r="BM245"/>
      <c r="BN245"/>
      <c r="BO245"/>
      <c r="BP245"/>
      <c r="BQ245"/>
      <c r="BR245"/>
      <c r="BS245"/>
      <c r="BT245"/>
      <c r="BU245"/>
      <c r="BV245"/>
      <c r="BW245"/>
      <c r="BX245"/>
      <c r="BY245"/>
      <c r="BZ245"/>
      <c r="CA245"/>
      <c r="CB245"/>
      <c r="CC245"/>
      <c r="CD245"/>
      <c r="CE245"/>
      <c r="CF245"/>
      <c r="CG245"/>
      <c r="CH245"/>
      <c r="CI245"/>
      <c r="CJ245"/>
      <c r="CK245"/>
      <c r="CL245"/>
      <c r="CM245"/>
      <c r="CN245"/>
      <c r="CO245"/>
      <c r="CP245"/>
      <c r="CQ245"/>
      <c r="CR245"/>
      <c r="CS245"/>
      <c r="CT245"/>
      <c r="CU245"/>
      <c r="CV245"/>
      <c r="CW245"/>
      <c r="CX245"/>
      <c r="CY245"/>
      <c r="CZ245"/>
      <c r="DA245"/>
      <c r="DB245"/>
      <c r="DC245"/>
      <c r="DD245"/>
      <c r="DE245"/>
      <c r="DF245"/>
      <c r="DG245"/>
      <c r="DH245"/>
      <c r="DI245"/>
      <c r="DJ245"/>
      <c r="DK245"/>
      <c r="DL245"/>
      <c r="DM245"/>
      <c r="DN245"/>
      <c r="DO245"/>
      <c r="DP245"/>
      <c r="DQ245"/>
      <c r="DR245"/>
      <c r="DS245"/>
      <c r="DT245"/>
      <c r="DU245"/>
      <c r="DV245"/>
      <c r="DW245"/>
      <c r="DX245"/>
      <c r="DY245"/>
      <c r="DZ245"/>
      <c r="EA245"/>
      <c r="EB245"/>
      <c r="EC245"/>
      <c r="ED245"/>
      <c r="EE245"/>
      <c r="EF245"/>
      <c r="EG245"/>
      <c r="EH245"/>
      <c r="EI245"/>
      <c r="EJ245"/>
      <c r="EK245"/>
      <c r="EL245"/>
      <c r="EM245"/>
      <c r="EN245"/>
      <c r="EO245"/>
      <c r="EP245"/>
      <c r="EQ245"/>
      <c r="ER245"/>
      <c r="ES245"/>
      <c r="ET245"/>
      <c r="EU245"/>
      <c r="EV245"/>
      <c r="EW245"/>
      <c r="EX245"/>
      <c r="EY245"/>
      <c r="EZ245"/>
      <c r="FA245"/>
      <c r="FB245"/>
      <c r="FC245"/>
      <c r="FD245"/>
      <c r="FE245"/>
      <c r="FF245"/>
      <c r="FG245"/>
      <c r="FH245"/>
      <c r="FI245"/>
      <c r="FJ245"/>
      <c r="FK245"/>
      <c r="FL245"/>
      <c r="FM245"/>
      <c r="FN245"/>
      <c r="FO245"/>
      <c r="FP245"/>
      <c r="FQ245"/>
      <c r="FR245"/>
      <c r="FS245"/>
      <c r="FT245"/>
      <c r="FU245"/>
      <c r="FV245"/>
      <c r="FW245"/>
      <c r="FX245"/>
      <c r="FY245"/>
      <c r="FZ245"/>
    </row>
    <row r="246" spans="1:182" s="340" customFormat="1" hidden="1" x14ac:dyDescent="0.25">
      <c r="A246"/>
      <c r="B246"/>
      <c r="C246"/>
      <c r="D246"/>
      <c r="E246"/>
      <c r="F246"/>
      <c r="G246"/>
      <c r="H246"/>
      <c r="I246"/>
      <c r="J246"/>
      <c r="K246"/>
      <c r="L246"/>
      <c r="M246"/>
      <c r="N246"/>
      <c r="O246"/>
      <c r="P246"/>
      <c r="Q246"/>
      <c r="R246"/>
      <c r="S246"/>
      <c r="T246"/>
      <c r="U246"/>
      <c r="V246"/>
      <c r="W246"/>
      <c r="X246"/>
      <c r="Y246"/>
      <c r="Z246"/>
      <c r="AA246"/>
      <c r="AB246"/>
      <c r="AC246"/>
      <c r="AD246"/>
      <c r="AE246"/>
      <c r="AF246"/>
      <c r="AG246"/>
      <c r="AH246"/>
      <c r="AI246"/>
      <c r="AJ246"/>
      <c r="AK246"/>
      <c r="AL246"/>
      <c r="AM246"/>
      <c r="AN246"/>
      <c r="AO246"/>
      <c r="AP246"/>
      <c r="AQ246"/>
      <c r="AR246"/>
      <c r="AS246"/>
      <c r="AT246"/>
      <c r="AU246"/>
      <c r="AV246"/>
      <c r="AW246"/>
      <c r="AX246"/>
      <c r="AY246"/>
      <c r="AZ246"/>
      <c r="BA246"/>
      <c r="BB246"/>
      <c r="BC246"/>
      <c r="BD246"/>
      <c r="BE246"/>
      <c r="BF246"/>
      <c r="BG246"/>
      <c r="BH246"/>
      <c r="BI246"/>
      <c r="BJ246"/>
      <c r="BK246"/>
      <c r="BL246"/>
      <c r="BM246"/>
      <c r="BN246"/>
      <c r="BO246"/>
      <c r="BP246"/>
      <c r="BQ246"/>
      <c r="BR246"/>
      <c r="BS246"/>
      <c r="BT246"/>
      <c r="BU246"/>
      <c r="BV246"/>
      <c r="BW246"/>
      <c r="BX246"/>
      <c r="BY246"/>
      <c r="BZ246"/>
      <c r="CA246"/>
      <c r="CB246"/>
      <c r="CC246"/>
      <c r="CD246"/>
      <c r="CE246"/>
      <c r="CF246"/>
      <c r="CG246"/>
      <c r="CH246"/>
      <c r="CI246"/>
      <c r="CJ246"/>
      <c r="CK246"/>
      <c r="CL246"/>
      <c r="CM246"/>
      <c r="CN246"/>
      <c r="CO246"/>
      <c r="CP246"/>
      <c r="CQ246"/>
      <c r="CR246"/>
      <c r="CS246"/>
      <c r="CT246"/>
      <c r="CU246"/>
      <c r="CV246"/>
      <c r="CW246"/>
      <c r="CX246"/>
      <c r="CY246"/>
      <c r="CZ246"/>
      <c r="DA246"/>
      <c r="DB246"/>
      <c r="DC246"/>
      <c r="DD246"/>
      <c r="DE246"/>
      <c r="DF246"/>
      <c r="DG246"/>
      <c r="DH246"/>
      <c r="DI246"/>
      <c r="DJ246"/>
      <c r="DK246"/>
      <c r="DL246"/>
      <c r="DM246"/>
      <c r="DN246"/>
      <c r="DO246"/>
      <c r="DP246"/>
      <c r="DQ246"/>
      <c r="DR246"/>
      <c r="DS246"/>
      <c r="DT246"/>
      <c r="DU246"/>
      <c r="DV246"/>
      <c r="DW246"/>
      <c r="DX246"/>
      <c r="DY246"/>
      <c r="DZ246"/>
      <c r="EA246"/>
      <c r="EB246"/>
      <c r="EC246"/>
      <c r="ED246"/>
      <c r="EE246"/>
      <c r="EF246"/>
      <c r="EG246"/>
      <c r="EH246"/>
      <c r="EI246"/>
      <c r="EJ246"/>
      <c r="EK246"/>
      <c r="EL246"/>
      <c r="EM246"/>
      <c r="EN246"/>
      <c r="EO246"/>
      <c r="EP246"/>
      <c r="EQ246"/>
      <c r="ER246"/>
      <c r="ES246"/>
      <c r="ET246"/>
      <c r="EU246"/>
      <c r="EV246"/>
      <c r="EW246"/>
      <c r="EX246"/>
      <c r="EY246"/>
      <c r="EZ246"/>
      <c r="FA246"/>
      <c r="FB246"/>
      <c r="FC246"/>
      <c r="FD246"/>
      <c r="FE246"/>
      <c r="FF246"/>
      <c r="FG246"/>
      <c r="FH246"/>
      <c r="FI246"/>
      <c r="FJ246"/>
      <c r="FK246"/>
      <c r="FL246"/>
      <c r="FM246"/>
      <c r="FN246"/>
      <c r="FO246"/>
      <c r="FP246"/>
      <c r="FQ246"/>
      <c r="FR246"/>
      <c r="FS246"/>
      <c r="FT246"/>
      <c r="FU246"/>
      <c r="FV246"/>
      <c r="FW246"/>
      <c r="FX246"/>
      <c r="FY246"/>
      <c r="FZ246"/>
    </row>
    <row r="247" spans="1:182" s="340" customFormat="1" ht="14.45" hidden="1" customHeight="1" x14ac:dyDescent="0.25">
      <c r="A247"/>
      <c r="B247"/>
      <c r="C247"/>
      <c r="D247"/>
      <c r="E247"/>
      <c r="F247"/>
      <c r="G247"/>
      <c r="H247"/>
      <c r="I247"/>
      <c r="J247"/>
      <c r="K247"/>
      <c r="L247"/>
      <c r="M247"/>
      <c r="N247"/>
      <c r="O247"/>
      <c r="P247"/>
      <c r="Q247"/>
      <c r="R247"/>
      <c r="S247"/>
      <c r="T247"/>
      <c r="U247"/>
      <c r="V247"/>
      <c r="W247"/>
      <c r="X247"/>
      <c r="Y247"/>
      <c r="Z247"/>
      <c r="AA247"/>
      <c r="AB247"/>
      <c r="AC247"/>
      <c r="AD247"/>
      <c r="AE247"/>
      <c r="AF247"/>
      <c r="AG247"/>
      <c r="AH247"/>
      <c r="AI247"/>
      <c r="AJ247"/>
      <c r="AK247"/>
      <c r="AL247"/>
      <c r="AM247"/>
      <c r="AN247"/>
      <c r="AO247"/>
      <c r="AP247"/>
      <c r="AQ247"/>
      <c r="AR247"/>
      <c r="AS247"/>
      <c r="AT247"/>
      <c r="AU247"/>
      <c r="AV247"/>
      <c r="AW247"/>
      <c r="AX247"/>
      <c r="AY247"/>
      <c r="AZ247"/>
      <c r="BA247"/>
      <c r="BB247"/>
      <c r="BC247"/>
      <c r="BD247"/>
      <c r="BE247"/>
      <c r="BF247"/>
      <c r="BG247"/>
      <c r="BH247"/>
      <c r="BI247"/>
      <c r="BJ247"/>
      <c r="BK247"/>
      <c r="BL247"/>
      <c r="BM247"/>
      <c r="BN247"/>
      <c r="BO247"/>
      <c r="BP247"/>
      <c r="BQ247"/>
      <c r="BR247"/>
      <c r="BS247"/>
      <c r="BT247"/>
      <c r="BU247"/>
      <c r="BV247"/>
      <c r="BW247"/>
      <c r="BX247"/>
      <c r="BY247"/>
      <c r="BZ247"/>
      <c r="CA247"/>
      <c r="CB247"/>
      <c r="CC247"/>
      <c r="CD247"/>
      <c r="CE247"/>
      <c r="CF247"/>
      <c r="CG247"/>
      <c r="CH247"/>
      <c r="CI247"/>
      <c r="CJ247"/>
      <c r="CK247"/>
      <c r="CL247"/>
      <c r="CM247"/>
      <c r="CN247"/>
      <c r="CO247"/>
      <c r="CP247"/>
      <c r="CQ247"/>
      <c r="CR247"/>
      <c r="CS247"/>
      <c r="CT247"/>
      <c r="CU247"/>
      <c r="CV247"/>
      <c r="CW247"/>
      <c r="CX247"/>
      <c r="CY247"/>
      <c r="CZ247"/>
      <c r="DA247"/>
      <c r="DB247"/>
      <c r="DC247"/>
      <c r="DD247"/>
      <c r="DE247"/>
      <c r="DF247"/>
      <c r="DG247"/>
      <c r="DH247"/>
      <c r="DI247"/>
      <c r="DJ247"/>
      <c r="DK247"/>
      <c r="DL247"/>
      <c r="DM247"/>
      <c r="DN247"/>
      <c r="DO247"/>
      <c r="DP247"/>
      <c r="DQ247"/>
      <c r="DR247"/>
      <c r="DS247"/>
      <c r="DT247"/>
      <c r="DU247"/>
      <c r="DV247"/>
      <c r="DW247"/>
      <c r="DX247"/>
      <c r="DY247"/>
      <c r="DZ247"/>
      <c r="EA247"/>
      <c r="EB247"/>
      <c r="EC247"/>
      <c r="ED247"/>
      <c r="EE247"/>
      <c r="EF247"/>
      <c r="EG247"/>
      <c r="EH247"/>
      <c r="EI247"/>
      <c r="EJ247"/>
      <c r="EK247"/>
      <c r="EL247"/>
      <c r="EM247"/>
      <c r="EN247"/>
      <c r="EO247"/>
      <c r="EP247"/>
      <c r="EQ247"/>
      <c r="ER247"/>
      <c r="ES247"/>
      <c r="ET247"/>
      <c r="EU247"/>
      <c r="EV247"/>
      <c r="EW247"/>
      <c r="EX247"/>
      <c r="EY247"/>
      <c r="EZ247"/>
      <c r="FA247"/>
      <c r="FB247"/>
      <c r="FC247"/>
      <c r="FD247"/>
      <c r="FE247"/>
      <c r="FF247"/>
      <c r="FG247"/>
      <c r="FH247"/>
      <c r="FI247"/>
      <c r="FJ247"/>
      <c r="FK247"/>
      <c r="FL247"/>
      <c r="FM247"/>
      <c r="FN247"/>
      <c r="FO247"/>
      <c r="FP247"/>
      <c r="FQ247"/>
      <c r="FR247"/>
      <c r="FS247"/>
      <c r="FT247"/>
      <c r="FU247"/>
      <c r="FV247"/>
      <c r="FW247"/>
      <c r="FX247"/>
      <c r="FY247"/>
      <c r="FZ247"/>
    </row>
    <row r="248" spans="1:182" s="340" customFormat="1" ht="14.45" hidden="1" customHeight="1" x14ac:dyDescent="0.25">
      <c r="A248"/>
      <c r="B248"/>
      <c r="C248"/>
      <c r="D248"/>
      <c r="E248"/>
      <c r="F248"/>
      <c r="G248"/>
      <c r="H248"/>
      <c r="I248"/>
      <c r="J248"/>
      <c r="K248"/>
      <c r="L248"/>
      <c r="M248"/>
      <c r="N248"/>
      <c r="O248"/>
      <c r="P248"/>
      <c r="Q248"/>
      <c r="R248"/>
      <c r="S248"/>
      <c r="T248"/>
      <c r="U248"/>
      <c r="V248"/>
      <c r="W248"/>
      <c r="X248"/>
      <c r="Y248"/>
      <c r="Z248"/>
      <c r="AA248"/>
      <c r="AB248"/>
      <c r="AC248"/>
      <c r="AD248"/>
      <c r="AE248"/>
      <c r="AF248"/>
      <c r="AG248"/>
      <c r="AH248"/>
      <c r="AI248"/>
      <c r="AJ248"/>
      <c r="AK248"/>
      <c r="AL248"/>
      <c r="AM248"/>
      <c r="AN248"/>
      <c r="AO248"/>
      <c r="AP248"/>
      <c r="AQ248"/>
      <c r="AR248"/>
      <c r="AS248"/>
      <c r="AT248"/>
      <c r="AU248"/>
      <c r="AV248"/>
      <c r="AW248"/>
      <c r="AX248"/>
      <c r="AY248"/>
      <c r="AZ248"/>
      <c r="BA248"/>
      <c r="BB248"/>
      <c r="BC248"/>
      <c r="BD248"/>
      <c r="BE248"/>
      <c r="BF248"/>
      <c r="BG248"/>
      <c r="BH248"/>
      <c r="BI248"/>
      <c r="BJ248"/>
      <c r="BK248"/>
      <c r="BL248"/>
      <c r="BM248"/>
      <c r="BN248"/>
      <c r="BO248"/>
      <c r="BP248"/>
      <c r="BQ248"/>
      <c r="BR248"/>
      <c r="BS248"/>
      <c r="BT248"/>
      <c r="BU248"/>
      <c r="BV248"/>
      <c r="BW248"/>
      <c r="BX248"/>
      <c r="BY248"/>
      <c r="BZ248"/>
      <c r="CA248"/>
      <c r="CB248"/>
      <c r="CC248"/>
      <c r="CD248"/>
      <c r="CE248"/>
      <c r="CF248"/>
      <c r="CG248"/>
      <c r="CH248"/>
      <c r="CI248"/>
      <c r="CJ248"/>
      <c r="CK248"/>
      <c r="CL248"/>
      <c r="CM248"/>
      <c r="CN248"/>
      <c r="CO248"/>
      <c r="CP248"/>
      <c r="CQ248"/>
      <c r="CR248"/>
      <c r="CS248"/>
      <c r="CT248"/>
      <c r="CU248"/>
      <c r="CV248"/>
      <c r="CW248"/>
      <c r="CX248"/>
      <c r="CY248"/>
      <c r="CZ248"/>
      <c r="DA248"/>
      <c r="DB248"/>
      <c r="DC248"/>
      <c r="DD248"/>
      <c r="DE248"/>
      <c r="DF248"/>
      <c r="DG248"/>
      <c r="DH248"/>
      <c r="DI248"/>
      <c r="DJ248"/>
      <c r="DK248"/>
      <c r="DL248"/>
      <c r="DM248"/>
      <c r="DN248"/>
      <c r="DO248"/>
      <c r="DP248"/>
      <c r="DQ248"/>
      <c r="DR248"/>
      <c r="DS248"/>
      <c r="DT248"/>
      <c r="DU248"/>
      <c r="DV248"/>
      <c r="DW248"/>
      <c r="DX248"/>
      <c r="DY248"/>
      <c r="DZ248"/>
      <c r="EA248"/>
      <c r="EB248"/>
      <c r="EC248"/>
      <c r="ED248"/>
      <c r="EE248"/>
      <c r="EF248"/>
      <c r="EG248"/>
      <c r="EH248"/>
      <c r="EI248"/>
      <c r="EJ248"/>
      <c r="EK248"/>
      <c r="EL248"/>
      <c r="EM248"/>
      <c r="EN248"/>
      <c r="EO248"/>
      <c r="EP248"/>
      <c r="EQ248"/>
      <c r="ER248"/>
      <c r="ES248"/>
      <c r="ET248"/>
      <c r="EU248"/>
      <c r="EV248"/>
      <c r="EW248"/>
      <c r="EX248"/>
      <c r="EY248"/>
      <c r="EZ248"/>
      <c r="FA248"/>
      <c r="FB248"/>
      <c r="FC248"/>
      <c r="FD248"/>
      <c r="FE248"/>
      <c r="FF248"/>
      <c r="FG248"/>
      <c r="FH248"/>
      <c r="FI248"/>
      <c r="FJ248"/>
      <c r="FK248"/>
      <c r="FL248"/>
      <c r="FM248"/>
      <c r="FN248"/>
      <c r="FO248"/>
      <c r="FP248"/>
      <c r="FQ248"/>
      <c r="FR248"/>
      <c r="FS248"/>
      <c r="FT248"/>
      <c r="FU248"/>
      <c r="FV248"/>
      <c r="FW248"/>
      <c r="FX248"/>
      <c r="FY248"/>
      <c r="FZ248"/>
    </row>
    <row r="249" spans="1:182" s="340" customFormat="1" ht="27.75" hidden="1" customHeight="1" x14ac:dyDescent="0.25">
      <c r="A249"/>
      <c r="B249"/>
      <c r="C249"/>
      <c r="D249"/>
      <c r="E249"/>
      <c r="F249"/>
      <c r="G249"/>
      <c r="H249"/>
      <c r="I249"/>
      <c r="J249"/>
      <c r="K249"/>
      <c r="L249"/>
      <c r="M249"/>
      <c r="N249"/>
      <c r="O249"/>
      <c r="P249"/>
      <c r="Q249"/>
      <c r="R249"/>
      <c r="S249"/>
      <c r="T249"/>
      <c r="U249"/>
      <c r="V249"/>
      <c r="W249"/>
      <c r="X249"/>
      <c r="Y249"/>
      <c r="Z249"/>
      <c r="AA249"/>
      <c r="AB249"/>
      <c r="AC249"/>
      <c r="AD249"/>
      <c r="AE249"/>
      <c r="AF249"/>
      <c r="AG249"/>
      <c r="AH249"/>
      <c r="AI249"/>
      <c r="AJ249"/>
      <c r="AK249"/>
      <c r="AL249"/>
      <c r="AM249"/>
      <c r="AN249"/>
      <c r="AO249"/>
      <c r="AP249"/>
      <c r="AQ249"/>
      <c r="AR249"/>
      <c r="AS249"/>
      <c r="AT249"/>
      <c r="AU249"/>
      <c r="AV249"/>
      <c r="AW249"/>
      <c r="AX249"/>
      <c r="AY249"/>
      <c r="AZ249"/>
      <c r="BA249"/>
      <c r="BB249"/>
      <c r="BC249"/>
      <c r="BD249"/>
      <c r="BE249"/>
      <c r="BF249"/>
      <c r="BG249"/>
      <c r="BH249"/>
      <c r="BI249"/>
      <c r="BJ249"/>
      <c r="BK249"/>
      <c r="BL249"/>
      <c r="BM249"/>
      <c r="BN249"/>
      <c r="BO249"/>
      <c r="BP249"/>
      <c r="BQ249"/>
      <c r="BR249"/>
      <c r="BS249"/>
      <c r="BT249"/>
      <c r="BU249"/>
      <c r="BV249"/>
      <c r="BW249"/>
      <c r="BX249"/>
      <c r="BY249"/>
      <c r="BZ249"/>
      <c r="CA249"/>
      <c r="CB249"/>
      <c r="CC249"/>
      <c r="CD249"/>
      <c r="CE249"/>
      <c r="CF249"/>
      <c r="CG249"/>
      <c r="CH249"/>
      <c r="CI249"/>
      <c r="CJ249"/>
      <c r="CK249"/>
      <c r="CL249"/>
      <c r="CM249"/>
      <c r="CN249"/>
      <c r="CO249"/>
      <c r="CP249"/>
      <c r="CQ249"/>
      <c r="CR249"/>
      <c r="CS249"/>
      <c r="CT249"/>
      <c r="CU249"/>
      <c r="CV249"/>
      <c r="CW249"/>
      <c r="CX249"/>
      <c r="CY249"/>
      <c r="CZ249"/>
      <c r="DA249"/>
      <c r="DB249"/>
      <c r="DC249"/>
      <c r="DD249"/>
      <c r="DE249"/>
      <c r="DF249"/>
      <c r="DG249"/>
      <c r="DH249"/>
      <c r="DI249"/>
      <c r="DJ249"/>
      <c r="DK249"/>
      <c r="DL249"/>
      <c r="DM249"/>
      <c r="DN249"/>
      <c r="DO249"/>
      <c r="DP249"/>
      <c r="DQ249"/>
      <c r="DR249"/>
      <c r="DS249"/>
      <c r="DT249"/>
      <c r="DU249"/>
      <c r="DV249"/>
      <c r="DW249"/>
      <c r="DX249"/>
      <c r="DY249"/>
      <c r="DZ249"/>
      <c r="EA249"/>
      <c r="EB249"/>
      <c r="EC249"/>
      <c r="ED249"/>
      <c r="EE249"/>
      <c r="EF249"/>
      <c r="EG249"/>
      <c r="EH249"/>
      <c r="EI249"/>
      <c r="EJ249"/>
      <c r="EK249"/>
      <c r="EL249"/>
      <c r="EM249"/>
      <c r="EN249"/>
      <c r="EO249"/>
      <c r="EP249"/>
      <c r="EQ249"/>
      <c r="ER249"/>
      <c r="ES249"/>
      <c r="ET249"/>
      <c r="EU249"/>
      <c r="EV249"/>
      <c r="EW249"/>
      <c r="EX249"/>
      <c r="EY249"/>
      <c r="EZ249"/>
      <c r="FA249"/>
      <c r="FB249"/>
      <c r="FC249"/>
      <c r="FD249"/>
      <c r="FE249"/>
      <c r="FF249"/>
      <c r="FG249"/>
      <c r="FH249"/>
      <c r="FI249"/>
      <c r="FJ249"/>
      <c r="FK249"/>
      <c r="FL249"/>
      <c r="FM249"/>
      <c r="FN249"/>
      <c r="FO249"/>
      <c r="FP249"/>
      <c r="FQ249"/>
      <c r="FR249"/>
      <c r="FS249"/>
      <c r="FT249"/>
      <c r="FU249"/>
      <c r="FV249"/>
      <c r="FW249"/>
      <c r="FX249"/>
      <c r="FY249"/>
      <c r="FZ249"/>
    </row>
    <row r="250" spans="1:182" s="340" customFormat="1" ht="14.45" hidden="1" customHeight="1" x14ac:dyDescent="0.25">
      <c r="A250"/>
      <c r="B250"/>
      <c r="C250"/>
      <c r="D250"/>
      <c r="E250"/>
      <c r="F250"/>
      <c r="G250"/>
      <c r="H250"/>
      <c r="I250"/>
      <c r="J250"/>
      <c r="K250"/>
      <c r="L250"/>
      <c r="M250"/>
      <c r="N250"/>
      <c r="O250"/>
      <c r="P250"/>
      <c r="Q250"/>
      <c r="R250"/>
      <c r="S250"/>
      <c r="T250"/>
      <c r="U250"/>
      <c r="V250"/>
      <c r="W250"/>
      <c r="X250"/>
      <c r="Y250"/>
      <c r="Z250"/>
      <c r="AA250"/>
      <c r="AB250"/>
      <c r="AC250"/>
      <c r="AD250"/>
      <c r="AE250"/>
      <c r="AF250"/>
      <c r="AG250"/>
      <c r="AH250"/>
      <c r="AI250"/>
      <c r="AJ250"/>
      <c r="AK250"/>
      <c r="AL250"/>
      <c r="AM250"/>
      <c r="AN250"/>
      <c r="AO250"/>
      <c r="AP250"/>
      <c r="AQ250"/>
      <c r="AR250"/>
      <c r="AS250"/>
      <c r="AT250"/>
      <c r="AU250"/>
      <c r="AV250"/>
      <c r="AW250"/>
      <c r="AX250"/>
      <c r="AY250"/>
      <c r="AZ250"/>
      <c r="BA250"/>
      <c r="BB250"/>
      <c r="BC250"/>
      <c r="BD250"/>
      <c r="BE250"/>
      <c r="BF250"/>
      <c r="BG250"/>
      <c r="BH250"/>
      <c r="BI250"/>
      <c r="BJ250"/>
      <c r="BK250"/>
      <c r="BL250"/>
      <c r="BM250"/>
      <c r="BN250"/>
      <c r="BO250"/>
      <c r="BP250"/>
      <c r="BQ250"/>
      <c r="BR250"/>
      <c r="BS250"/>
      <c r="BT250"/>
      <c r="BU250"/>
      <c r="BV250"/>
      <c r="BW250"/>
      <c r="BX250"/>
      <c r="BY250"/>
      <c r="BZ250"/>
      <c r="CA250"/>
      <c r="CB250"/>
      <c r="CC250"/>
      <c r="CD250"/>
      <c r="CE250"/>
      <c r="CF250"/>
      <c r="CG250"/>
      <c r="CH250"/>
      <c r="CI250"/>
      <c r="CJ250"/>
      <c r="CK250"/>
      <c r="CL250"/>
      <c r="CM250"/>
      <c r="CN250"/>
      <c r="CO250"/>
      <c r="CP250"/>
      <c r="CQ250"/>
      <c r="CR250"/>
      <c r="CS250"/>
      <c r="CT250"/>
      <c r="CU250"/>
      <c r="CV250"/>
      <c r="CW250"/>
      <c r="CX250"/>
      <c r="CY250"/>
      <c r="CZ250"/>
      <c r="DA250"/>
      <c r="DB250"/>
      <c r="DC250"/>
      <c r="DD250"/>
      <c r="DE250"/>
      <c r="DF250"/>
      <c r="DG250"/>
      <c r="DH250"/>
      <c r="DI250"/>
      <c r="DJ250"/>
      <c r="DK250"/>
      <c r="DL250"/>
      <c r="DM250"/>
      <c r="DN250"/>
      <c r="DO250"/>
      <c r="DP250"/>
      <c r="DQ250"/>
      <c r="DR250"/>
      <c r="DS250"/>
      <c r="DT250"/>
      <c r="DU250"/>
      <c r="DV250"/>
      <c r="DW250"/>
      <c r="DX250"/>
      <c r="DY250"/>
      <c r="DZ250"/>
      <c r="EA250"/>
      <c r="EB250"/>
      <c r="EC250"/>
      <c r="ED250"/>
      <c r="EE250"/>
      <c r="EF250"/>
      <c r="EG250"/>
      <c r="EH250"/>
      <c r="EI250"/>
      <c r="EJ250"/>
      <c r="EK250"/>
      <c r="EL250"/>
      <c r="EM250"/>
      <c r="EN250"/>
      <c r="EO250"/>
      <c r="EP250"/>
      <c r="EQ250"/>
      <c r="ER250"/>
      <c r="ES250"/>
      <c r="ET250"/>
      <c r="EU250"/>
      <c r="EV250"/>
      <c r="EW250"/>
      <c r="EX250"/>
      <c r="EY250"/>
      <c r="EZ250"/>
      <c r="FA250"/>
      <c r="FB250"/>
      <c r="FC250"/>
      <c r="FD250"/>
      <c r="FE250"/>
      <c r="FF250"/>
      <c r="FG250"/>
      <c r="FH250"/>
      <c r="FI250"/>
      <c r="FJ250"/>
      <c r="FK250"/>
      <c r="FL250"/>
      <c r="FM250"/>
      <c r="FN250"/>
      <c r="FO250"/>
      <c r="FP250"/>
      <c r="FQ250"/>
      <c r="FR250"/>
      <c r="FS250"/>
      <c r="FT250"/>
      <c r="FU250"/>
      <c r="FV250"/>
      <c r="FW250"/>
      <c r="FX250"/>
      <c r="FY250"/>
      <c r="FZ250"/>
    </row>
    <row r="251" spans="1:182" s="340" customFormat="1" ht="14.45" hidden="1" customHeight="1" x14ac:dyDescent="0.25">
      <c r="A251"/>
      <c r="B251"/>
      <c r="C251"/>
      <c r="D251"/>
      <c r="E251"/>
      <c r="F251"/>
      <c r="G251"/>
      <c r="H251"/>
      <c r="I251"/>
      <c r="J251"/>
      <c r="K251"/>
      <c r="L251"/>
      <c r="M251"/>
      <c r="N251"/>
      <c r="O251"/>
      <c r="P251"/>
      <c r="Q251"/>
      <c r="R251"/>
      <c r="S251"/>
      <c r="T251"/>
      <c r="U251"/>
      <c r="V251"/>
      <c r="W251"/>
      <c r="X251"/>
      <c r="Y251"/>
      <c r="Z251"/>
      <c r="AA251"/>
      <c r="AB251"/>
      <c r="AC251"/>
      <c r="AD251"/>
      <c r="AE251"/>
      <c r="AF251"/>
      <c r="AG251"/>
      <c r="AH251"/>
      <c r="AI251"/>
      <c r="AJ251"/>
      <c r="AK251"/>
      <c r="AL251"/>
      <c r="AM251"/>
      <c r="AN251"/>
      <c r="AO251"/>
      <c r="AP251"/>
      <c r="AQ251"/>
      <c r="AR251"/>
      <c r="AS251"/>
      <c r="AT251"/>
      <c r="AU251"/>
      <c r="AV251"/>
      <c r="AW251"/>
      <c r="AX251"/>
      <c r="AY251"/>
      <c r="AZ251"/>
      <c r="BA251"/>
      <c r="BB251"/>
      <c r="BC251"/>
      <c r="BD251"/>
      <c r="BE251"/>
      <c r="BF251"/>
      <c r="BG251"/>
      <c r="BH251"/>
      <c r="BI251"/>
      <c r="BJ251"/>
      <c r="BK251"/>
      <c r="BL251"/>
      <c r="BM251"/>
      <c r="BN251"/>
      <c r="BO251"/>
      <c r="BP251"/>
      <c r="BQ251"/>
      <c r="BR251"/>
      <c r="BS251"/>
      <c r="BT251"/>
      <c r="BU251"/>
      <c r="BV251"/>
      <c r="BW251"/>
      <c r="BX251"/>
      <c r="BY251"/>
      <c r="BZ251"/>
      <c r="CA251"/>
      <c r="CB251"/>
      <c r="CC251"/>
      <c r="CD251"/>
      <c r="CE251"/>
      <c r="CF251"/>
      <c r="CG251"/>
      <c r="CH251"/>
      <c r="CI251"/>
      <c r="CJ251"/>
      <c r="CK251"/>
      <c r="CL251"/>
      <c r="CM251"/>
      <c r="CN251"/>
      <c r="CO251"/>
      <c r="CP251"/>
      <c r="CQ251"/>
      <c r="CR251"/>
      <c r="CS251"/>
      <c r="CT251"/>
      <c r="CU251"/>
      <c r="CV251"/>
      <c r="CW251"/>
      <c r="CX251"/>
      <c r="CY251"/>
      <c r="CZ251"/>
      <c r="DA251"/>
      <c r="DB251"/>
      <c r="DC251"/>
      <c r="DD251"/>
      <c r="DE251"/>
      <c r="DF251"/>
      <c r="DG251"/>
      <c r="DH251"/>
      <c r="DI251"/>
      <c r="DJ251"/>
      <c r="DK251"/>
      <c r="DL251"/>
      <c r="DM251"/>
      <c r="DN251"/>
      <c r="DO251"/>
      <c r="DP251"/>
      <c r="DQ251"/>
      <c r="DR251"/>
      <c r="DS251"/>
      <c r="DT251"/>
      <c r="DU251"/>
      <c r="DV251"/>
      <c r="DW251"/>
      <c r="DX251"/>
      <c r="DY251"/>
      <c r="DZ251"/>
      <c r="EA251"/>
      <c r="EB251"/>
      <c r="EC251"/>
      <c r="ED251"/>
      <c r="EE251"/>
      <c r="EF251"/>
      <c r="EG251"/>
      <c r="EH251"/>
      <c r="EI251"/>
      <c r="EJ251"/>
      <c r="EK251"/>
      <c r="EL251"/>
      <c r="EM251"/>
      <c r="EN251"/>
      <c r="EO251"/>
      <c r="EP251"/>
      <c r="EQ251"/>
      <c r="ER251"/>
      <c r="ES251"/>
      <c r="ET251"/>
      <c r="EU251"/>
      <c r="EV251"/>
      <c r="EW251"/>
      <c r="EX251"/>
      <c r="EY251"/>
      <c r="EZ251"/>
      <c r="FA251"/>
      <c r="FB251"/>
      <c r="FC251"/>
      <c r="FD251"/>
      <c r="FE251"/>
      <c r="FF251"/>
      <c r="FG251"/>
      <c r="FH251"/>
      <c r="FI251"/>
      <c r="FJ251"/>
      <c r="FK251"/>
      <c r="FL251"/>
      <c r="FM251"/>
      <c r="FN251"/>
      <c r="FO251"/>
      <c r="FP251"/>
      <c r="FQ251"/>
      <c r="FR251"/>
      <c r="FS251"/>
      <c r="FT251"/>
      <c r="FU251"/>
      <c r="FV251"/>
      <c r="FW251"/>
      <c r="FX251"/>
      <c r="FY251"/>
      <c r="FZ251"/>
    </row>
    <row r="252" spans="1:182" s="340" customFormat="1" ht="14.45" hidden="1" customHeight="1" x14ac:dyDescent="0.25">
      <c r="A252"/>
      <c r="B252"/>
      <c r="C252"/>
      <c r="D252"/>
      <c r="E252"/>
      <c r="F252"/>
      <c r="G252"/>
      <c r="H252"/>
      <c r="I252"/>
      <c r="J252"/>
      <c r="K252"/>
      <c r="L252"/>
      <c r="M252"/>
      <c r="N252"/>
      <c r="O252"/>
      <c r="P252"/>
      <c r="Q252"/>
      <c r="R252"/>
      <c r="S252"/>
      <c r="T252"/>
      <c r="U252"/>
      <c r="V252"/>
      <c r="W252"/>
      <c r="X252"/>
      <c r="Y252"/>
      <c r="Z252"/>
      <c r="AA252"/>
      <c r="AB252"/>
      <c r="AC252"/>
      <c r="AD252"/>
      <c r="AE252"/>
      <c r="AF252"/>
      <c r="AG252"/>
      <c r="AH252"/>
      <c r="AI252"/>
      <c r="AJ252"/>
      <c r="AK252"/>
      <c r="AL252"/>
      <c r="AM252"/>
      <c r="AN252"/>
      <c r="AO252"/>
      <c r="AP252"/>
      <c r="AQ252"/>
      <c r="AR252"/>
      <c r="AS252"/>
      <c r="AT252"/>
      <c r="AU252"/>
      <c r="AV252"/>
      <c r="AW252"/>
      <c r="AX252"/>
      <c r="AY252"/>
      <c r="AZ252"/>
      <c r="BA252"/>
      <c r="BB252"/>
      <c r="BC252"/>
      <c r="BD252"/>
      <c r="BE252"/>
      <c r="BF252"/>
      <c r="BG252"/>
      <c r="BH252"/>
      <c r="BI252"/>
      <c r="BJ252"/>
      <c r="BK252"/>
      <c r="BL252"/>
      <c r="BM252"/>
      <c r="BN252"/>
      <c r="BO252"/>
      <c r="BP252"/>
      <c r="BQ252"/>
      <c r="BR252"/>
      <c r="BS252"/>
      <c r="BT252"/>
      <c r="BU252"/>
      <c r="BV252"/>
      <c r="BW252"/>
      <c r="BX252"/>
      <c r="BY252"/>
      <c r="BZ252"/>
      <c r="CA252"/>
      <c r="CB252"/>
      <c r="CC252"/>
      <c r="CD252"/>
      <c r="CE252"/>
      <c r="CF252"/>
      <c r="CG252"/>
      <c r="CH252"/>
      <c r="CI252"/>
      <c r="CJ252"/>
      <c r="CK252"/>
      <c r="CL252"/>
      <c r="CM252"/>
      <c r="CN252"/>
      <c r="CO252"/>
      <c r="CP252"/>
      <c r="CQ252"/>
      <c r="CR252"/>
      <c r="CS252"/>
      <c r="CT252"/>
      <c r="CU252"/>
      <c r="CV252"/>
      <c r="CW252"/>
      <c r="CX252"/>
      <c r="CY252"/>
      <c r="CZ252"/>
      <c r="DA252"/>
      <c r="DB252"/>
      <c r="DC252"/>
      <c r="DD252"/>
      <c r="DE252"/>
      <c r="DF252"/>
      <c r="DG252"/>
      <c r="DH252"/>
      <c r="DI252"/>
      <c r="DJ252"/>
      <c r="DK252"/>
      <c r="DL252"/>
      <c r="DM252"/>
      <c r="DN252"/>
      <c r="DO252"/>
      <c r="DP252"/>
      <c r="DQ252"/>
      <c r="DR252"/>
      <c r="DS252"/>
      <c r="DT252"/>
      <c r="DU252"/>
      <c r="DV252"/>
      <c r="DW252"/>
      <c r="DX252"/>
      <c r="DY252"/>
      <c r="DZ252"/>
      <c r="EA252"/>
      <c r="EB252"/>
      <c r="EC252"/>
      <c r="ED252"/>
      <c r="EE252"/>
      <c r="EF252"/>
      <c r="EG252"/>
      <c r="EH252"/>
      <c r="EI252"/>
      <c r="EJ252"/>
      <c r="EK252"/>
      <c r="EL252"/>
      <c r="EM252"/>
      <c r="EN252"/>
      <c r="EO252"/>
      <c r="EP252"/>
      <c r="EQ252"/>
      <c r="ER252"/>
      <c r="ES252"/>
      <c r="ET252"/>
      <c r="EU252"/>
      <c r="EV252"/>
      <c r="EW252"/>
      <c r="EX252"/>
      <c r="EY252"/>
      <c r="EZ252"/>
      <c r="FA252"/>
      <c r="FB252"/>
      <c r="FC252"/>
      <c r="FD252"/>
      <c r="FE252"/>
      <c r="FF252"/>
      <c r="FG252"/>
      <c r="FH252"/>
      <c r="FI252"/>
      <c r="FJ252"/>
      <c r="FK252"/>
      <c r="FL252"/>
      <c r="FM252"/>
      <c r="FN252"/>
      <c r="FO252"/>
      <c r="FP252"/>
      <c r="FQ252"/>
      <c r="FR252"/>
      <c r="FS252"/>
      <c r="FT252"/>
      <c r="FU252"/>
      <c r="FV252"/>
      <c r="FW252"/>
      <c r="FX252"/>
      <c r="FY252"/>
      <c r="FZ252"/>
    </row>
    <row r="253" spans="1:182" s="340" customFormat="1" ht="14.45" hidden="1" customHeight="1" x14ac:dyDescent="0.25">
      <c r="A253"/>
      <c r="B253"/>
      <c r="C253"/>
      <c r="D253"/>
      <c r="E253"/>
      <c r="F253"/>
      <c r="G253"/>
      <c r="H253"/>
      <c r="I253"/>
      <c r="J253"/>
      <c r="K253"/>
      <c r="L253"/>
      <c r="M253"/>
      <c r="N253"/>
      <c r="O253"/>
      <c r="P253"/>
      <c r="Q253"/>
      <c r="R253"/>
      <c r="S253"/>
      <c r="T253"/>
      <c r="U253"/>
      <c r="V253"/>
      <c r="W253"/>
      <c r="X253"/>
      <c r="Y253"/>
      <c r="Z253"/>
      <c r="AA253"/>
      <c r="AB253"/>
      <c r="AC253"/>
      <c r="AD253"/>
      <c r="AE253"/>
      <c r="AF253"/>
      <c r="AG253"/>
      <c r="AH253"/>
      <c r="AI253"/>
      <c r="AJ253"/>
      <c r="AK253"/>
      <c r="AL253"/>
      <c r="AM253"/>
      <c r="AN253"/>
      <c r="AO253"/>
      <c r="AP253"/>
      <c r="AQ253"/>
      <c r="AR253"/>
      <c r="AS253"/>
      <c r="AT253"/>
      <c r="AU253"/>
      <c r="AV253"/>
      <c r="AW253"/>
      <c r="AX253"/>
      <c r="AY253"/>
      <c r="AZ253"/>
      <c r="BA253"/>
      <c r="BB253"/>
      <c r="BC253"/>
      <c r="BD253"/>
      <c r="BE253"/>
      <c r="BF253"/>
      <c r="BG253"/>
      <c r="BH253"/>
      <c r="BI253"/>
      <c r="BJ253"/>
      <c r="BK253"/>
      <c r="BL253"/>
      <c r="BM253"/>
      <c r="BN253"/>
      <c r="BO253"/>
      <c r="BP253"/>
      <c r="BQ253"/>
      <c r="BR253"/>
      <c r="BS253"/>
      <c r="BT253"/>
      <c r="BU253"/>
      <c r="BV253"/>
      <c r="BW253"/>
      <c r="BX253"/>
      <c r="BY253"/>
      <c r="BZ253"/>
      <c r="CA253"/>
      <c r="CB253"/>
      <c r="CC253"/>
      <c r="CD253"/>
      <c r="CE253"/>
      <c r="CF253"/>
      <c r="CG253"/>
      <c r="CH253"/>
      <c r="CI253"/>
      <c r="CJ253"/>
      <c r="CK253"/>
      <c r="CL253"/>
      <c r="CM253"/>
      <c r="CN253"/>
      <c r="CO253"/>
      <c r="CP253"/>
      <c r="CQ253"/>
      <c r="CR253"/>
      <c r="CS253"/>
      <c r="CT253"/>
      <c r="CU253"/>
      <c r="CV253"/>
      <c r="CW253"/>
      <c r="CX253"/>
      <c r="CY253"/>
      <c r="CZ253"/>
      <c r="DA253"/>
      <c r="DB253"/>
      <c r="DC253"/>
      <c r="DD253"/>
      <c r="DE253"/>
      <c r="DF253"/>
      <c r="DG253"/>
      <c r="DH253"/>
      <c r="DI253"/>
      <c r="DJ253"/>
      <c r="DK253"/>
      <c r="DL253"/>
      <c r="DM253"/>
      <c r="DN253"/>
      <c r="DO253"/>
      <c r="DP253"/>
      <c r="DQ253"/>
      <c r="DR253"/>
      <c r="DS253"/>
      <c r="DT253"/>
      <c r="DU253"/>
      <c r="DV253"/>
      <c r="DW253"/>
      <c r="DX253"/>
      <c r="DY253"/>
      <c r="DZ253"/>
      <c r="EA253"/>
      <c r="EB253"/>
      <c r="EC253"/>
      <c r="ED253"/>
      <c r="EE253"/>
      <c r="EF253"/>
      <c r="EG253"/>
      <c r="EH253"/>
      <c r="EI253"/>
      <c r="EJ253"/>
      <c r="EK253"/>
      <c r="EL253"/>
      <c r="EM253"/>
      <c r="EN253"/>
      <c r="EO253"/>
      <c r="EP253"/>
      <c r="EQ253"/>
      <c r="ER253"/>
      <c r="ES253"/>
      <c r="ET253"/>
      <c r="EU253"/>
      <c r="EV253"/>
      <c r="EW253"/>
      <c r="EX253"/>
      <c r="EY253"/>
      <c r="EZ253"/>
      <c r="FA253"/>
      <c r="FB253"/>
      <c r="FC253"/>
      <c r="FD253"/>
      <c r="FE253"/>
      <c r="FF253"/>
      <c r="FG253"/>
      <c r="FH253"/>
      <c r="FI253"/>
      <c r="FJ253"/>
      <c r="FK253"/>
      <c r="FL253"/>
      <c r="FM253"/>
      <c r="FN253"/>
      <c r="FO253"/>
      <c r="FP253"/>
      <c r="FQ253"/>
      <c r="FR253"/>
      <c r="FS253"/>
      <c r="FT253"/>
      <c r="FU253"/>
      <c r="FV253"/>
      <c r="FW253"/>
      <c r="FX253"/>
      <c r="FY253"/>
      <c r="FZ253"/>
    </row>
    <row r="254" spans="1:182" s="340" customFormat="1" ht="14.45" hidden="1" customHeight="1" x14ac:dyDescent="0.25">
      <c r="A254"/>
      <c r="B254"/>
      <c r="C254"/>
      <c r="D254"/>
      <c r="E254"/>
      <c r="F254"/>
      <c r="G254"/>
      <c r="H254"/>
      <c r="I254"/>
      <c r="J254"/>
      <c r="K254"/>
      <c r="L254"/>
      <c r="M254"/>
      <c r="N254"/>
      <c r="O254"/>
      <c r="P254"/>
      <c r="Q254"/>
      <c r="R254"/>
      <c r="S254"/>
      <c r="T254"/>
      <c r="U254"/>
      <c r="V254"/>
      <c r="W254"/>
      <c r="X254"/>
      <c r="Y254"/>
      <c r="Z254"/>
      <c r="AA254"/>
      <c r="AB254"/>
      <c r="AC254"/>
      <c r="AD254"/>
      <c r="AE254"/>
      <c r="AF254"/>
      <c r="AG254"/>
      <c r="AH254"/>
      <c r="AI254"/>
      <c r="AJ254"/>
      <c r="AK254"/>
      <c r="AL254"/>
      <c r="AM254"/>
      <c r="AN254"/>
      <c r="AO254"/>
      <c r="AP254"/>
      <c r="AQ254"/>
      <c r="AR254"/>
      <c r="AS254"/>
      <c r="AT254"/>
      <c r="AU254"/>
      <c r="AV254"/>
      <c r="AW254"/>
      <c r="AX254"/>
      <c r="AY254"/>
      <c r="AZ254"/>
      <c r="BA254"/>
      <c r="BB254"/>
      <c r="BC254"/>
      <c r="BD254"/>
      <c r="BE254"/>
      <c r="BF254"/>
      <c r="BG254"/>
      <c r="BH254"/>
      <c r="BI254"/>
      <c r="BJ254"/>
      <c r="BK254"/>
      <c r="BL254"/>
      <c r="BM254"/>
      <c r="BN254"/>
      <c r="BO254"/>
      <c r="BP254"/>
      <c r="BQ254"/>
      <c r="BR254"/>
      <c r="BS254"/>
      <c r="BT254"/>
      <c r="BU254"/>
      <c r="BV254"/>
      <c r="BW254"/>
      <c r="BX254"/>
      <c r="BY254"/>
      <c r="BZ254"/>
      <c r="CA254"/>
      <c r="CB254"/>
      <c r="CC254"/>
      <c r="CD254"/>
      <c r="CE254"/>
      <c r="CF254"/>
      <c r="CG254"/>
      <c r="CH254"/>
      <c r="CI254"/>
      <c r="CJ254"/>
      <c r="CK254"/>
      <c r="CL254"/>
      <c r="CM254"/>
      <c r="CN254"/>
      <c r="CO254"/>
      <c r="CP254"/>
      <c r="CQ254"/>
      <c r="CR254"/>
      <c r="CS254"/>
      <c r="CT254"/>
      <c r="CU254"/>
      <c r="CV254"/>
      <c r="CW254"/>
      <c r="CX254"/>
      <c r="CY254"/>
      <c r="CZ254"/>
      <c r="DA254"/>
      <c r="DB254"/>
      <c r="DC254"/>
      <c r="DD254"/>
      <c r="DE254"/>
      <c r="DF254"/>
      <c r="DG254"/>
      <c r="DH254"/>
      <c r="DI254"/>
      <c r="DJ254"/>
      <c r="DK254"/>
      <c r="DL254"/>
      <c r="DM254"/>
      <c r="DN254"/>
      <c r="DO254"/>
      <c r="DP254"/>
      <c r="DQ254"/>
      <c r="DR254"/>
      <c r="DS254"/>
      <c r="DT254"/>
      <c r="DU254"/>
      <c r="DV254"/>
      <c r="DW254"/>
      <c r="DX254"/>
      <c r="DY254"/>
      <c r="DZ254"/>
      <c r="EA254"/>
      <c r="EB254"/>
      <c r="EC254"/>
      <c r="ED254"/>
      <c r="EE254"/>
      <c r="EF254"/>
      <c r="EG254"/>
      <c r="EH254"/>
      <c r="EI254"/>
      <c r="EJ254"/>
      <c r="EK254"/>
      <c r="EL254"/>
      <c r="EM254"/>
      <c r="EN254"/>
      <c r="EO254"/>
      <c r="EP254"/>
      <c r="EQ254"/>
      <c r="ER254"/>
      <c r="ES254"/>
      <c r="ET254"/>
      <c r="EU254"/>
      <c r="EV254"/>
      <c r="EW254"/>
      <c r="EX254"/>
      <c r="EY254"/>
      <c r="EZ254"/>
      <c r="FA254"/>
      <c r="FB254"/>
      <c r="FC254"/>
      <c r="FD254"/>
      <c r="FE254"/>
      <c r="FF254"/>
      <c r="FG254"/>
      <c r="FH254"/>
      <c r="FI254"/>
      <c r="FJ254"/>
      <c r="FK254"/>
      <c r="FL254"/>
      <c r="FM254"/>
      <c r="FN254"/>
      <c r="FO254"/>
      <c r="FP254"/>
      <c r="FQ254"/>
      <c r="FR254"/>
      <c r="FS254"/>
      <c r="FT254"/>
      <c r="FU254"/>
      <c r="FV254"/>
      <c r="FW254"/>
      <c r="FX254"/>
      <c r="FY254"/>
      <c r="FZ254"/>
    </row>
    <row r="255" spans="1:182" s="340" customFormat="1" ht="15" hidden="1" customHeight="1" x14ac:dyDescent="0.25">
      <c r="A255"/>
      <c r="B255"/>
      <c r="C255"/>
      <c r="D255"/>
      <c r="E255"/>
      <c r="F255"/>
      <c r="G255"/>
      <c r="H255"/>
      <c r="I255"/>
      <c r="J255"/>
      <c r="K255"/>
      <c r="L255"/>
      <c r="M255"/>
      <c r="N255"/>
      <c r="O255"/>
      <c r="P255"/>
      <c r="Q255"/>
      <c r="R255"/>
      <c r="S255"/>
      <c r="T255"/>
      <c r="U255"/>
      <c r="V255"/>
      <c r="W255"/>
      <c r="X255"/>
      <c r="Y255"/>
      <c r="Z255"/>
      <c r="AA255"/>
      <c r="AB255"/>
      <c r="AC255"/>
      <c r="AD255"/>
      <c r="AE255"/>
      <c r="AF255"/>
      <c r="AG255"/>
      <c r="AH255"/>
      <c r="AI255"/>
      <c r="AJ255"/>
      <c r="AK255"/>
      <c r="AL255"/>
      <c r="AM255"/>
      <c r="AN255"/>
      <c r="AO255"/>
      <c r="AP255"/>
      <c r="AQ255"/>
      <c r="AR255"/>
      <c r="AS255"/>
      <c r="AT255"/>
      <c r="AU255"/>
      <c r="AV255"/>
      <c r="AW255"/>
      <c r="AX255"/>
      <c r="AY255"/>
      <c r="AZ255"/>
      <c r="BA255"/>
      <c r="BB255"/>
      <c r="BC255"/>
      <c r="BD255"/>
      <c r="BE255"/>
      <c r="BF255"/>
      <c r="BG255"/>
      <c r="BH255"/>
      <c r="BI255"/>
      <c r="BJ255"/>
      <c r="BK255"/>
      <c r="BL255"/>
      <c r="BM255"/>
      <c r="BN255"/>
      <c r="BO255"/>
      <c r="BP255"/>
      <c r="BQ255"/>
      <c r="BR255"/>
      <c r="BS255"/>
      <c r="BT255"/>
      <c r="BU255"/>
      <c r="BV255"/>
      <c r="BW255"/>
      <c r="BX255"/>
      <c r="BY255"/>
      <c r="BZ255"/>
      <c r="CA255"/>
      <c r="CB255"/>
      <c r="CC255"/>
      <c r="CD255"/>
      <c r="CE255"/>
      <c r="CF255"/>
      <c r="CG255"/>
      <c r="CH255"/>
      <c r="CI255"/>
      <c r="CJ255"/>
      <c r="CK255"/>
      <c r="CL255"/>
      <c r="CM255"/>
      <c r="CN255"/>
      <c r="CO255"/>
      <c r="CP255"/>
      <c r="CQ255"/>
      <c r="CR255"/>
      <c r="CS255"/>
      <c r="CT255"/>
      <c r="CU255"/>
      <c r="CV255"/>
      <c r="CW255"/>
      <c r="CX255"/>
      <c r="CY255"/>
      <c r="CZ255"/>
      <c r="DA255"/>
      <c r="DB255"/>
      <c r="DC255"/>
      <c r="DD255"/>
      <c r="DE255"/>
      <c r="DF255"/>
      <c r="DG255"/>
      <c r="DH255"/>
      <c r="DI255"/>
      <c r="DJ255"/>
      <c r="DK255"/>
      <c r="DL255"/>
      <c r="DM255"/>
      <c r="DN255"/>
      <c r="DO255"/>
      <c r="DP255"/>
      <c r="DQ255"/>
      <c r="DR255"/>
      <c r="DS255"/>
      <c r="DT255"/>
      <c r="DU255"/>
      <c r="DV255"/>
      <c r="DW255"/>
      <c r="DX255"/>
      <c r="DY255"/>
      <c r="DZ255"/>
      <c r="EA255"/>
      <c r="EB255"/>
      <c r="EC255"/>
      <c r="ED255"/>
      <c r="EE255"/>
      <c r="EF255"/>
      <c r="EG255"/>
      <c r="EH255"/>
      <c r="EI255"/>
      <c r="EJ255"/>
      <c r="EK255"/>
      <c r="EL255"/>
      <c r="EM255"/>
      <c r="EN255"/>
      <c r="EO255"/>
      <c r="EP255"/>
      <c r="EQ255"/>
      <c r="ER255"/>
      <c r="ES255"/>
      <c r="ET255"/>
      <c r="EU255"/>
      <c r="EV255"/>
      <c r="EW255"/>
      <c r="EX255"/>
      <c r="EY255"/>
      <c r="EZ255"/>
      <c r="FA255"/>
      <c r="FB255"/>
      <c r="FC255"/>
      <c r="FD255"/>
      <c r="FE255"/>
      <c r="FF255"/>
      <c r="FG255"/>
      <c r="FH255"/>
      <c r="FI255"/>
      <c r="FJ255"/>
      <c r="FK255"/>
      <c r="FL255"/>
      <c r="FM255"/>
      <c r="FN255"/>
      <c r="FO255"/>
      <c r="FP255"/>
      <c r="FQ255"/>
      <c r="FR255"/>
      <c r="FS255"/>
      <c r="FT255"/>
      <c r="FU255"/>
      <c r="FV255"/>
      <c r="FW255"/>
      <c r="FX255"/>
      <c r="FY255"/>
      <c r="FZ255"/>
    </row>
    <row r="256" spans="1:182" s="340" customFormat="1" ht="14.45" hidden="1" customHeight="1" x14ac:dyDescent="0.25">
      <c r="A256"/>
      <c r="B256"/>
      <c r="C256"/>
      <c r="D256"/>
      <c r="E256"/>
      <c r="F256"/>
      <c r="G256"/>
      <c r="H256"/>
      <c r="I256"/>
      <c r="J256"/>
      <c r="K256"/>
      <c r="L256"/>
      <c r="M256"/>
      <c r="N256"/>
      <c r="O256"/>
      <c r="P256"/>
      <c r="Q256"/>
      <c r="R256"/>
      <c r="S256"/>
      <c r="T256"/>
      <c r="U256"/>
      <c r="V256"/>
      <c r="W256"/>
      <c r="X256"/>
      <c r="Y256"/>
      <c r="Z256"/>
      <c r="AA256"/>
      <c r="AB256"/>
      <c r="AC256"/>
      <c r="AD256"/>
      <c r="AE256"/>
      <c r="AF256"/>
      <c r="AG256"/>
      <c r="AH256"/>
      <c r="AI256"/>
      <c r="AJ256"/>
      <c r="AK256"/>
      <c r="AL256"/>
      <c r="AM256"/>
      <c r="AN256"/>
      <c r="AO256"/>
      <c r="AP256"/>
      <c r="AQ256"/>
      <c r="AR256"/>
      <c r="AS256"/>
      <c r="AT256"/>
      <c r="AU256"/>
      <c r="AV256"/>
      <c r="AW256"/>
      <c r="AX256"/>
      <c r="AY256"/>
      <c r="AZ256"/>
      <c r="BA256"/>
      <c r="BB256"/>
      <c r="BC256"/>
      <c r="BD256"/>
      <c r="BE256"/>
      <c r="BF256"/>
      <c r="BG256"/>
      <c r="BH256"/>
      <c r="BI256"/>
      <c r="BJ256"/>
      <c r="BK256"/>
      <c r="BL256"/>
      <c r="BM256"/>
      <c r="BN256"/>
      <c r="BO256"/>
      <c r="BP256"/>
      <c r="BQ256"/>
      <c r="BR256"/>
      <c r="BS256"/>
      <c r="BT256"/>
      <c r="BU256"/>
      <c r="BV256"/>
      <c r="BW256"/>
      <c r="BX256"/>
      <c r="BY256"/>
      <c r="BZ256"/>
      <c r="CA256"/>
      <c r="CB256"/>
      <c r="CC256"/>
      <c r="CD256"/>
      <c r="CE256"/>
      <c r="CF256"/>
      <c r="CG256"/>
      <c r="CH256"/>
      <c r="CI256"/>
      <c r="CJ256"/>
      <c r="CK256"/>
      <c r="CL256"/>
      <c r="CM256"/>
      <c r="CN256"/>
      <c r="CO256"/>
      <c r="CP256"/>
      <c r="CQ256"/>
      <c r="CR256"/>
      <c r="CS256"/>
      <c r="CT256"/>
      <c r="CU256"/>
      <c r="CV256"/>
      <c r="CW256"/>
      <c r="CX256"/>
      <c r="CY256"/>
      <c r="CZ256"/>
      <c r="DA256"/>
      <c r="DB256"/>
      <c r="DC256"/>
      <c r="DD256"/>
      <c r="DE256"/>
      <c r="DF256"/>
      <c r="DG256"/>
      <c r="DH256"/>
      <c r="DI256"/>
      <c r="DJ256"/>
      <c r="DK256"/>
      <c r="DL256"/>
      <c r="DM256"/>
      <c r="DN256"/>
      <c r="DO256"/>
      <c r="DP256"/>
      <c r="DQ256"/>
      <c r="DR256"/>
      <c r="DS256"/>
      <c r="DT256"/>
      <c r="DU256"/>
      <c r="DV256"/>
      <c r="DW256"/>
      <c r="DX256"/>
      <c r="DY256"/>
      <c r="DZ256"/>
      <c r="EA256"/>
      <c r="EB256"/>
      <c r="EC256"/>
      <c r="ED256"/>
      <c r="EE256"/>
      <c r="EF256"/>
      <c r="EG256"/>
      <c r="EH256"/>
      <c r="EI256"/>
      <c r="EJ256"/>
      <c r="EK256"/>
      <c r="EL256"/>
      <c r="EM256"/>
      <c r="EN256"/>
      <c r="EO256"/>
      <c r="EP256"/>
      <c r="EQ256"/>
      <c r="ER256"/>
      <c r="ES256"/>
      <c r="ET256"/>
      <c r="EU256"/>
      <c r="EV256"/>
      <c r="EW256"/>
      <c r="EX256"/>
      <c r="EY256"/>
      <c r="EZ256"/>
      <c r="FA256"/>
      <c r="FB256"/>
      <c r="FC256"/>
      <c r="FD256"/>
      <c r="FE256"/>
      <c r="FF256"/>
      <c r="FG256"/>
      <c r="FH256"/>
      <c r="FI256"/>
      <c r="FJ256"/>
      <c r="FK256"/>
      <c r="FL256"/>
      <c r="FM256"/>
      <c r="FN256"/>
      <c r="FO256"/>
      <c r="FP256"/>
      <c r="FQ256"/>
      <c r="FR256"/>
      <c r="FS256"/>
      <c r="FT256"/>
      <c r="FU256"/>
      <c r="FV256"/>
      <c r="FW256"/>
      <c r="FX256"/>
      <c r="FY256"/>
      <c r="FZ256"/>
    </row>
    <row r="257" spans="1:182" s="340" customFormat="1" ht="14.45" hidden="1" customHeight="1" x14ac:dyDescent="0.25">
      <c r="A257"/>
      <c r="B257"/>
      <c r="C257"/>
      <c r="D257"/>
      <c r="E257"/>
      <c r="F257"/>
      <c r="G257"/>
      <c r="H257"/>
      <c r="I257"/>
      <c r="J257"/>
      <c r="K257"/>
      <c r="L257"/>
      <c r="M257"/>
      <c r="N257"/>
      <c r="O257"/>
      <c r="P257"/>
      <c r="Q257"/>
      <c r="R257"/>
      <c r="S257"/>
      <c r="T257"/>
      <c r="U257"/>
      <c r="V257"/>
      <c r="W257"/>
      <c r="X257"/>
      <c r="Y257"/>
      <c r="Z257"/>
      <c r="AA257"/>
      <c r="AB257"/>
      <c r="AC257"/>
      <c r="AD257"/>
      <c r="AE257"/>
      <c r="AF257"/>
      <c r="AG257"/>
      <c r="AH257"/>
      <c r="AI257"/>
      <c r="AJ257"/>
      <c r="AK257"/>
      <c r="AL257"/>
      <c r="AM257"/>
      <c r="AN257"/>
      <c r="AO257"/>
      <c r="AP257"/>
      <c r="AQ257"/>
      <c r="AR257"/>
      <c r="AS257"/>
      <c r="AT257"/>
      <c r="AU257"/>
      <c r="AV257"/>
      <c r="AW257"/>
      <c r="AX257"/>
      <c r="AY257"/>
      <c r="AZ257"/>
      <c r="BA257"/>
      <c r="BB257"/>
      <c r="BC257"/>
      <c r="BD257"/>
      <c r="BE257"/>
      <c r="BF257"/>
      <c r="BG257"/>
      <c r="BH257"/>
      <c r="BI257"/>
      <c r="BJ257"/>
      <c r="BK257"/>
      <c r="BL257"/>
      <c r="BM257"/>
      <c r="BN257"/>
      <c r="BO257"/>
      <c r="BP257"/>
      <c r="BQ257"/>
      <c r="BR257"/>
      <c r="BS257"/>
      <c r="BT257"/>
      <c r="BU257"/>
      <c r="BV257"/>
      <c r="BW257"/>
      <c r="BX257"/>
      <c r="BY257"/>
      <c r="BZ257"/>
      <c r="CA257"/>
      <c r="CB257"/>
      <c r="CC257"/>
      <c r="CD257"/>
      <c r="CE257"/>
      <c r="CF257"/>
      <c r="CG257"/>
      <c r="CH257"/>
      <c r="CI257"/>
      <c r="CJ257"/>
      <c r="CK257"/>
      <c r="CL257"/>
      <c r="CM257"/>
      <c r="CN257"/>
      <c r="CO257"/>
      <c r="CP257"/>
      <c r="CQ257"/>
      <c r="CR257"/>
      <c r="CS257"/>
      <c r="CT257"/>
      <c r="CU257"/>
      <c r="CV257"/>
      <c r="CW257"/>
      <c r="CX257"/>
      <c r="CY257"/>
      <c r="CZ257"/>
      <c r="DA257"/>
      <c r="DB257"/>
      <c r="DC257"/>
      <c r="DD257"/>
      <c r="DE257"/>
      <c r="DF257"/>
      <c r="DG257"/>
      <c r="DH257"/>
      <c r="DI257"/>
      <c r="DJ257"/>
      <c r="DK257"/>
      <c r="DL257"/>
      <c r="DM257"/>
      <c r="DN257"/>
      <c r="DO257"/>
      <c r="DP257"/>
      <c r="DQ257"/>
      <c r="DR257"/>
      <c r="DS257"/>
      <c r="DT257"/>
      <c r="DU257"/>
      <c r="DV257"/>
      <c r="DW257"/>
      <c r="DX257"/>
      <c r="DY257"/>
      <c r="DZ257"/>
      <c r="EA257"/>
      <c r="EB257"/>
      <c r="EC257"/>
      <c r="ED257"/>
      <c r="EE257"/>
      <c r="EF257"/>
      <c r="EG257"/>
      <c r="EH257"/>
      <c r="EI257"/>
      <c r="EJ257"/>
      <c r="EK257"/>
      <c r="EL257"/>
      <c r="EM257"/>
      <c r="EN257"/>
      <c r="EO257"/>
      <c r="EP257"/>
      <c r="EQ257"/>
      <c r="ER257"/>
      <c r="ES257"/>
      <c r="ET257"/>
      <c r="EU257"/>
      <c r="EV257"/>
      <c r="EW257"/>
      <c r="EX257"/>
      <c r="EY257"/>
      <c r="EZ257"/>
      <c r="FA257"/>
      <c r="FB257"/>
      <c r="FC257"/>
      <c r="FD257"/>
      <c r="FE257"/>
      <c r="FF257"/>
      <c r="FG257"/>
      <c r="FH257"/>
      <c r="FI257"/>
      <c r="FJ257"/>
      <c r="FK257"/>
      <c r="FL257"/>
      <c r="FM257"/>
      <c r="FN257"/>
      <c r="FO257"/>
      <c r="FP257"/>
      <c r="FQ257"/>
      <c r="FR257"/>
      <c r="FS257"/>
      <c r="FT257"/>
      <c r="FU257"/>
      <c r="FV257"/>
      <c r="FW257"/>
      <c r="FX257"/>
      <c r="FY257"/>
      <c r="FZ257"/>
    </row>
    <row r="258" spans="1:182" s="340" customFormat="1" ht="15" hidden="1" customHeight="1" x14ac:dyDescent="0.25">
      <c r="A258"/>
      <c r="B258"/>
      <c r="C258"/>
      <c r="D258"/>
      <c r="E258"/>
      <c r="F258"/>
      <c r="G258"/>
      <c r="H258"/>
      <c r="I258"/>
      <c r="J258"/>
      <c r="K258"/>
      <c r="L258"/>
      <c r="M258"/>
      <c r="N258"/>
      <c r="O258"/>
      <c r="P258"/>
      <c r="Q258"/>
      <c r="R258"/>
      <c r="S258"/>
      <c r="T258"/>
      <c r="U258"/>
      <c r="V258"/>
      <c r="W258"/>
      <c r="X258"/>
      <c r="Y258"/>
      <c r="Z258"/>
      <c r="AA258"/>
      <c r="AB258"/>
      <c r="AC258"/>
      <c r="AD258"/>
      <c r="AE258"/>
      <c r="AF258"/>
      <c r="AG258"/>
      <c r="AH258"/>
      <c r="AI258"/>
      <c r="AJ258"/>
      <c r="AK258"/>
      <c r="AL258"/>
      <c r="AM258"/>
      <c r="AN258"/>
      <c r="AO258"/>
      <c r="AP258"/>
      <c r="AQ258"/>
      <c r="AR258"/>
      <c r="AS258"/>
      <c r="AT258"/>
      <c r="AU258"/>
      <c r="AV258"/>
      <c r="AW258"/>
      <c r="AX258"/>
      <c r="AY258"/>
      <c r="AZ258"/>
      <c r="BA258"/>
      <c r="BB258"/>
      <c r="BC258"/>
      <c r="BD258"/>
      <c r="BE258"/>
      <c r="BF258"/>
      <c r="BG258"/>
      <c r="BH258"/>
      <c r="BI258"/>
      <c r="BJ258"/>
      <c r="BK258"/>
      <c r="BL258"/>
      <c r="BM258"/>
      <c r="BN258"/>
      <c r="BO258"/>
      <c r="BP258"/>
      <c r="BQ258"/>
      <c r="BR258"/>
      <c r="BS258"/>
      <c r="BT258"/>
      <c r="BU258"/>
      <c r="BV258"/>
      <c r="BW258"/>
      <c r="BX258"/>
      <c r="BY258"/>
      <c r="BZ258"/>
      <c r="CA258"/>
      <c r="CB258"/>
      <c r="CC258"/>
      <c r="CD258"/>
      <c r="CE258"/>
      <c r="CF258"/>
      <c r="CG258"/>
      <c r="CH258"/>
      <c r="CI258"/>
      <c r="CJ258"/>
      <c r="CK258"/>
      <c r="CL258"/>
      <c r="CM258"/>
      <c r="CN258"/>
      <c r="CO258"/>
      <c r="CP258"/>
      <c r="CQ258"/>
      <c r="CR258"/>
      <c r="CS258"/>
      <c r="CT258"/>
      <c r="CU258"/>
      <c r="CV258"/>
      <c r="CW258"/>
      <c r="CX258"/>
      <c r="CY258"/>
      <c r="CZ258"/>
      <c r="DA258"/>
      <c r="DB258"/>
      <c r="DC258"/>
      <c r="DD258"/>
      <c r="DE258"/>
      <c r="DF258"/>
      <c r="DG258"/>
      <c r="DH258"/>
      <c r="DI258"/>
      <c r="DJ258"/>
      <c r="DK258"/>
      <c r="DL258"/>
      <c r="DM258"/>
      <c r="DN258"/>
      <c r="DO258"/>
      <c r="DP258"/>
      <c r="DQ258"/>
      <c r="DR258"/>
      <c r="DS258"/>
      <c r="DT258"/>
      <c r="DU258"/>
      <c r="DV258"/>
      <c r="DW258"/>
      <c r="DX258"/>
      <c r="DY258"/>
      <c r="DZ258"/>
      <c r="EA258"/>
      <c r="EB258"/>
      <c r="EC258"/>
      <c r="ED258"/>
      <c r="EE258"/>
      <c r="EF258"/>
      <c r="EG258"/>
      <c r="EH258"/>
      <c r="EI258"/>
      <c r="EJ258"/>
      <c r="EK258"/>
      <c r="EL258"/>
      <c r="EM258"/>
      <c r="EN258"/>
      <c r="EO258"/>
      <c r="EP258"/>
      <c r="EQ258"/>
      <c r="ER258"/>
      <c r="ES258"/>
      <c r="ET258"/>
      <c r="EU258"/>
      <c r="EV258"/>
      <c r="EW258"/>
      <c r="EX258"/>
      <c r="EY258"/>
      <c r="EZ258"/>
      <c r="FA258"/>
      <c r="FB258"/>
      <c r="FC258"/>
      <c r="FD258"/>
      <c r="FE258"/>
      <c r="FF258"/>
      <c r="FG258"/>
      <c r="FH258"/>
      <c r="FI258"/>
      <c r="FJ258"/>
      <c r="FK258"/>
      <c r="FL258"/>
      <c r="FM258"/>
      <c r="FN258"/>
      <c r="FO258"/>
      <c r="FP258"/>
      <c r="FQ258"/>
      <c r="FR258"/>
      <c r="FS258"/>
      <c r="FT258"/>
      <c r="FU258"/>
      <c r="FV258"/>
      <c r="FW258"/>
      <c r="FX258"/>
      <c r="FY258"/>
      <c r="FZ258"/>
    </row>
    <row r="259" spans="1:182" s="340" customFormat="1" ht="15" hidden="1" customHeight="1" x14ac:dyDescent="0.25">
      <c r="A259"/>
      <c r="B259"/>
      <c r="C259"/>
      <c r="D259"/>
      <c r="E259"/>
      <c r="F259"/>
      <c r="G259"/>
      <c r="H259"/>
      <c r="I259"/>
      <c r="J259"/>
      <c r="K259"/>
      <c r="L259"/>
      <c r="M259"/>
      <c r="N259"/>
      <c r="O259"/>
      <c r="P259"/>
      <c r="Q259"/>
      <c r="R259"/>
      <c r="S259"/>
      <c r="T259"/>
      <c r="U259"/>
      <c r="V259"/>
      <c r="W259"/>
      <c r="X259"/>
      <c r="Y259"/>
      <c r="Z259"/>
      <c r="AA259"/>
      <c r="AB259"/>
      <c r="AC259"/>
      <c r="AD259"/>
      <c r="AE259"/>
      <c r="AF259"/>
      <c r="AG259"/>
      <c r="AH259"/>
      <c r="AI259"/>
      <c r="AJ259"/>
      <c r="AK259"/>
      <c r="AL259"/>
      <c r="AM259"/>
      <c r="AN259"/>
      <c r="AO259"/>
      <c r="AP259"/>
      <c r="AQ259"/>
      <c r="AR259"/>
      <c r="AS259"/>
      <c r="AT259"/>
      <c r="AU259"/>
      <c r="AV259"/>
      <c r="AW259"/>
      <c r="AX259"/>
      <c r="AY259"/>
      <c r="AZ259"/>
      <c r="BA259"/>
      <c r="BB259"/>
      <c r="BC259"/>
      <c r="BD259"/>
      <c r="BE259"/>
      <c r="BF259"/>
      <c r="BG259"/>
      <c r="BH259"/>
      <c r="BI259"/>
      <c r="BJ259"/>
      <c r="BK259"/>
      <c r="BL259"/>
      <c r="BM259"/>
      <c r="BN259"/>
      <c r="BO259"/>
      <c r="BP259"/>
      <c r="BQ259"/>
      <c r="BR259"/>
      <c r="BS259"/>
      <c r="BT259"/>
      <c r="BU259"/>
      <c r="BV259"/>
      <c r="BW259"/>
      <c r="BX259"/>
      <c r="BY259"/>
      <c r="BZ259"/>
      <c r="CA259"/>
      <c r="CB259"/>
      <c r="CC259"/>
      <c r="CD259"/>
      <c r="CE259"/>
      <c r="CF259"/>
      <c r="CG259"/>
      <c r="CH259"/>
      <c r="CI259"/>
      <c r="CJ259"/>
      <c r="CK259"/>
      <c r="CL259"/>
      <c r="CM259"/>
      <c r="CN259"/>
      <c r="CO259"/>
      <c r="CP259"/>
      <c r="CQ259"/>
      <c r="CR259"/>
      <c r="CS259"/>
      <c r="CT259"/>
      <c r="CU259"/>
      <c r="CV259"/>
      <c r="CW259"/>
      <c r="CX259"/>
      <c r="CY259"/>
      <c r="CZ259"/>
      <c r="DA259"/>
      <c r="DB259"/>
      <c r="DC259"/>
      <c r="DD259"/>
      <c r="DE259"/>
      <c r="DF259"/>
      <c r="DG259"/>
      <c r="DH259"/>
      <c r="DI259"/>
      <c r="DJ259"/>
      <c r="DK259"/>
      <c r="DL259"/>
      <c r="DM259"/>
      <c r="DN259"/>
      <c r="DO259"/>
      <c r="DP259"/>
      <c r="DQ259"/>
      <c r="DR259"/>
      <c r="DS259"/>
      <c r="DT259"/>
      <c r="DU259"/>
      <c r="DV259"/>
      <c r="DW259"/>
      <c r="DX259"/>
      <c r="DY259"/>
      <c r="DZ259"/>
      <c r="EA259"/>
      <c r="EB259"/>
      <c r="EC259"/>
      <c r="ED259"/>
      <c r="EE259"/>
      <c r="EF259"/>
      <c r="EG259"/>
      <c r="EH259"/>
      <c r="EI259"/>
      <c r="EJ259"/>
      <c r="EK259"/>
      <c r="EL259"/>
      <c r="EM259"/>
      <c r="EN259"/>
      <c r="EO259"/>
      <c r="EP259"/>
      <c r="EQ259"/>
      <c r="ER259"/>
      <c r="ES259"/>
      <c r="ET259"/>
      <c r="EU259"/>
      <c r="EV259"/>
      <c r="EW259"/>
      <c r="EX259"/>
      <c r="EY259"/>
      <c r="EZ259"/>
      <c r="FA259"/>
      <c r="FB259"/>
      <c r="FC259"/>
      <c r="FD259"/>
      <c r="FE259"/>
      <c r="FF259"/>
      <c r="FG259"/>
      <c r="FH259"/>
      <c r="FI259"/>
      <c r="FJ259"/>
      <c r="FK259"/>
      <c r="FL259"/>
      <c r="FM259"/>
      <c r="FN259"/>
      <c r="FO259"/>
      <c r="FP259"/>
      <c r="FQ259"/>
      <c r="FR259"/>
      <c r="FS259"/>
      <c r="FT259"/>
      <c r="FU259"/>
      <c r="FV259"/>
      <c r="FW259"/>
      <c r="FX259"/>
      <c r="FY259"/>
      <c r="FZ259"/>
    </row>
    <row r="260" spans="1:182" s="340" customFormat="1" ht="15" hidden="1" customHeight="1" x14ac:dyDescent="0.25">
      <c r="A260"/>
      <c r="B260"/>
      <c r="C260"/>
      <c r="D260"/>
      <c r="E260"/>
      <c r="F260"/>
      <c r="G260"/>
      <c r="H260"/>
      <c r="I260"/>
      <c r="J260"/>
      <c r="K260"/>
      <c r="L260"/>
      <c r="M260"/>
      <c r="N260"/>
      <c r="O260"/>
      <c r="P260"/>
      <c r="Q260"/>
      <c r="R260"/>
      <c r="S260"/>
      <c r="T260"/>
      <c r="U260"/>
      <c r="V260"/>
      <c r="W260"/>
      <c r="X260"/>
      <c r="Y260"/>
      <c r="Z260"/>
      <c r="AA260"/>
      <c r="AB260"/>
      <c r="AC260"/>
      <c r="AD260"/>
      <c r="AE260"/>
      <c r="AF260"/>
      <c r="AG260"/>
      <c r="AH260"/>
      <c r="AI260"/>
      <c r="AJ260"/>
      <c r="AK260"/>
      <c r="AL260"/>
      <c r="AM260"/>
      <c r="AN260"/>
      <c r="AO260"/>
      <c r="AP260"/>
      <c r="AQ260"/>
      <c r="AR260"/>
      <c r="AS260"/>
      <c r="AT260"/>
      <c r="AU260"/>
      <c r="AV260"/>
      <c r="AW260"/>
      <c r="AX260"/>
      <c r="AY260"/>
      <c r="AZ260"/>
      <c r="BA260"/>
      <c r="BB260"/>
      <c r="BC260"/>
      <c r="BD260"/>
      <c r="BE260"/>
      <c r="BF260"/>
      <c r="BG260"/>
      <c r="BH260"/>
      <c r="BI260"/>
      <c r="BJ260"/>
      <c r="BK260"/>
      <c r="BL260"/>
      <c r="BM260"/>
      <c r="BN260"/>
      <c r="BO260"/>
      <c r="BP260"/>
      <c r="BQ260"/>
      <c r="BR260"/>
      <c r="BS260"/>
      <c r="BT260"/>
      <c r="BU260"/>
      <c r="BV260"/>
      <c r="BW260"/>
      <c r="BX260"/>
      <c r="BY260"/>
      <c r="BZ260"/>
      <c r="CA260"/>
      <c r="CB260"/>
      <c r="CC260"/>
      <c r="CD260"/>
      <c r="CE260"/>
      <c r="CF260"/>
      <c r="CG260"/>
      <c r="CH260"/>
      <c r="CI260"/>
      <c r="CJ260"/>
      <c r="CK260"/>
      <c r="CL260"/>
      <c r="CM260"/>
      <c r="CN260"/>
      <c r="CO260"/>
      <c r="CP260"/>
      <c r="CQ260"/>
      <c r="CR260"/>
      <c r="CS260"/>
      <c r="CT260"/>
      <c r="CU260"/>
      <c r="CV260"/>
      <c r="CW260"/>
      <c r="CX260"/>
      <c r="CY260"/>
      <c r="CZ260"/>
      <c r="DA260"/>
      <c r="DB260"/>
      <c r="DC260"/>
      <c r="DD260"/>
      <c r="DE260"/>
      <c r="DF260"/>
      <c r="DG260"/>
      <c r="DH260"/>
      <c r="DI260"/>
      <c r="DJ260"/>
      <c r="DK260"/>
      <c r="DL260"/>
      <c r="DM260"/>
      <c r="DN260"/>
      <c r="DO260"/>
      <c r="DP260"/>
      <c r="DQ260"/>
      <c r="DR260"/>
      <c r="DS260"/>
      <c r="DT260"/>
      <c r="DU260"/>
      <c r="DV260"/>
      <c r="DW260"/>
      <c r="DX260"/>
      <c r="DY260"/>
      <c r="DZ260"/>
      <c r="EA260"/>
      <c r="EB260"/>
      <c r="EC260"/>
      <c r="ED260"/>
      <c r="EE260"/>
      <c r="EF260"/>
      <c r="EG260"/>
      <c r="EH260"/>
      <c r="EI260"/>
      <c r="EJ260"/>
      <c r="EK260"/>
      <c r="EL260"/>
      <c r="EM260"/>
      <c r="EN260"/>
      <c r="EO260"/>
      <c r="EP260"/>
      <c r="EQ260"/>
      <c r="ER260"/>
      <c r="ES260"/>
      <c r="ET260"/>
      <c r="EU260"/>
      <c r="EV260"/>
      <c r="EW260"/>
      <c r="EX260"/>
      <c r="EY260"/>
      <c r="EZ260"/>
      <c r="FA260"/>
      <c r="FB260"/>
      <c r="FC260"/>
      <c r="FD260"/>
      <c r="FE260"/>
      <c r="FF260"/>
      <c r="FG260"/>
      <c r="FH260"/>
      <c r="FI260"/>
      <c r="FJ260"/>
      <c r="FK260"/>
      <c r="FL260"/>
      <c r="FM260"/>
      <c r="FN260"/>
      <c r="FO260"/>
      <c r="FP260"/>
      <c r="FQ260"/>
      <c r="FR260"/>
      <c r="FS260"/>
      <c r="FT260"/>
      <c r="FU260"/>
      <c r="FV260"/>
      <c r="FW260"/>
      <c r="FX260"/>
      <c r="FY260"/>
      <c r="FZ260"/>
    </row>
    <row r="261" spans="1:182" s="340" customFormat="1" ht="15" hidden="1" customHeight="1" x14ac:dyDescent="0.25">
      <c r="A261"/>
      <c r="B261"/>
      <c r="C261"/>
      <c r="D261"/>
      <c r="E261"/>
      <c r="F261"/>
      <c r="G261"/>
      <c r="H261"/>
      <c r="I261"/>
      <c r="J261"/>
      <c r="K261"/>
      <c r="L261"/>
      <c r="M261"/>
      <c r="N261"/>
      <c r="O261"/>
      <c r="P261"/>
      <c r="Q261"/>
      <c r="R261"/>
      <c r="S261"/>
      <c r="T261"/>
      <c r="U261"/>
      <c r="V261"/>
      <c r="W261"/>
      <c r="X261"/>
      <c r="Y261"/>
      <c r="Z261"/>
      <c r="AA261"/>
      <c r="AB261"/>
      <c r="AC261"/>
      <c r="AD261"/>
      <c r="AE261"/>
      <c r="AF261"/>
      <c r="AG261"/>
      <c r="AH261"/>
      <c r="AI261"/>
      <c r="AJ261"/>
      <c r="AK261"/>
      <c r="AL261"/>
      <c r="AM261"/>
      <c r="AN261"/>
      <c r="AO261"/>
      <c r="AP261"/>
      <c r="AQ261"/>
      <c r="AR261"/>
      <c r="AS261"/>
      <c r="AT261"/>
      <c r="AU261"/>
      <c r="AV261"/>
      <c r="AW261"/>
      <c r="AX261"/>
      <c r="AY261"/>
      <c r="AZ261"/>
      <c r="BA261"/>
      <c r="BB261"/>
      <c r="BC261"/>
      <c r="BD261"/>
      <c r="BE261"/>
      <c r="BF261"/>
      <c r="BG261"/>
      <c r="BH261"/>
      <c r="BI261"/>
      <c r="BJ261"/>
      <c r="BK261"/>
      <c r="BL261"/>
      <c r="BM261"/>
      <c r="BN261"/>
      <c r="BO261"/>
      <c r="BP261"/>
      <c r="BQ261"/>
      <c r="BR261"/>
      <c r="BS261"/>
      <c r="BT261"/>
      <c r="BU261"/>
      <c r="BV261"/>
      <c r="BW261"/>
      <c r="BX261"/>
      <c r="BY261"/>
      <c r="BZ261"/>
      <c r="CA261"/>
      <c r="CB261"/>
      <c r="CC261"/>
      <c r="CD261"/>
      <c r="CE261"/>
      <c r="CF261"/>
      <c r="CG261"/>
      <c r="CH261"/>
      <c r="CI261"/>
      <c r="CJ261"/>
      <c r="CK261"/>
      <c r="CL261"/>
      <c r="CM261"/>
      <c r="CN261"/>
      <c r="CO261"/>
      <c r="CP261"/>
      <c r="CQ261"/>
      <c r="CR261"/>
      <c r="CS261"/>
      <c r="CT261"/>
      <c r="CU261"/>
      <c r="CV261"/>
      <c r="CW261"/>
      <c r="CX261"/>
      <c r="CY261"/>
      <c r="CZ261"/>
      <c r="DA261"/>
      <c r="DB261"/>
      <c r="DC261"/>
      <c r="DD261"/>
      <c r="DE261"/>
      <c r="DF261"/>
      <c r="DG261"/>
      <c r="DH261"/>
      <c r="DI261"/>
      <c r="DJ261"/>
      <c r="DK261"/>
      <c r="DL261"/>
      <c r="DM261"/>
      <c r="DN261"/>
      <c r="DO261"/>
      <c r="DP261"/>
      <c r="DQ261"/>
      <c r="DR261"/>
      <c r="DS261"/>
      <c r="DT261"/>
      <c r="DU261"/>
      <c r="DV261"/>
      <c r="DW261"/>
      <c r="DX261"/>
      <c r="DY261"/>
      <c r="DZ261"/>
      <c r="EA261"/>
      <c r="EB261"/>
      <c r="EC261"/>
      <c r="ED261"/>
      <c r="EE261"/>
      <c r="EF261"/>
      <c r="EG261"/>
      <c r="EH261"/>
      <c r="EI261"/>
      <c r="EJ261"/>
      <c r="EK261"/>
      <c r="EL261"/>
      <c r="EM261"/>
      <c r="EN261"/>
      <c r="EO261"/>
      <c r="EP261"/>
      <c r="EQ261"/>
      <c r="ER261"/>
      <c r="ES261"/>
      <c r="ET261"/>
      <c r="EU261"/>
      <c r="EV261"/>
      <c r="EW261"/>
      <c r="EX261"/>
      <c r="EY261"/>
      <c r="EZ261"/>
      <c r="FA261"/>
      <c r="FB261"/>
      <c r="FC261"/>
      <c r="FD261"/>
      <c r="FE261"/>
      <c r="FF261"/>
      <c r="FG261"/>
      <c r="FH261"/>
      <c r="FI261"/>
      <c r="FJ261"/>
      <c r="FK261"/>
      <c r="FL261"/>
      <c r="FM261"/>
      <c r="FN261"/>
      <c r="FO261"/>
      <c r="FP261"/>
      <c r="FQ261"/>
      <c r="FR261"/>
      <c r="FS261"/>
      <c r="FT261"/>
      <c r="FU261"/>
      <c r="FV261"/>
      <c r="FW261"/>
      <c r="FX261"/>
      <c r="FY261"/>
      <c r="FZ261"/>
    </row>
    <row r="262" spans="1:182" s="340" customFormat="1" ht="15" hidden="1" customHeight="1" x14ac:dyDescent="0.25">
      <c r="A262"/>
      <c r="B262"/>
      <c r="C262"/>
      <c r="D262"/>
      <c r="E262"/>
      <c r="F262"/>
      <c r="G262"/>
      <c r="H262"/>
      <c r="I262"/>
      <c r="J262"/>
      <c r="K262"/>
      <c r="L262"/>
      <c r="M262"/>
      <c r="N262"/>
      <c r="O262"/>
      <c r="P262"/>
      <c r="Q262"/>
      <c r="R262"/>
      <c r="S262"/>
      <c r="T262"/>
      <c r="U262"/>
      <c r="V262"/>
      <c r="W262"/>
      <c r="X262"/>
      <c r="Y262"/>
      <c r="Z262"/>
      <c r="AA262"/>
      <c r="AB262"/>
      <c r="AC262"/>
      <c r="AD262"/>
      <c r="AE262"/>
      <c r="AF262"/>
      <c r="AG262"/>
      <c r="AH262"/>
      <c r="AI262"/>
      <c r="AJ262"/>
      <c r="AK262"/>
      <c r="AL262"/>
      <c r="AM262"/>
      <c r="AN262"/>
      <c r="AO262"/>
      <c r="AP262"/>
      <c r="AQ262"/>
      <c r="AR262"/>
      <c r="AS262"/>
      <c r="AT262"/>
      <c r="AU262"/>
      <c r="AV262"/>
      <c r="AW262"/>
      <c r="AX262"/>
      <c r="AY262"/>
      <c r="AZ262"/>
      <c r="BA262"/>
      <c r="BB262"/>
      <c r="BC262"/>
      <c r="BD262"/>
      <c r="BE262"/>
      <c r="BF262"/>
      <c r="BG262"/>
      <c r="BH262"/>
      <c r="BI262"/>
      <c r="BJ262"/>
      <c r="BK262"/>
      <c r="BL262"/>
      <c r="BM262"/>
      <c r="BN262"/>
      <c r="BO262"/>
      <c r="BP262"/>
      <c r="BQ262"/>
      <c r="BR262"/>
      <c r="BS262"/>
      <c r="BT262"/>
      <c r="BU262"/>
      <c r="BV262"/>
      <c r="BW262"/>
      <c r="BX262"/>
      <c r="BY262"/>
      <c r="BZ262"/>
      <c r="CA262"/>
      <c r="CB262"/>
      <c r="CC262"/>
      <c r="CD262"/>
      <c r="CE262"/>
      <c r="CF262"/>
      <c r="CG262"/>
      <c r="CH262"/>
      <c r="CI262"/>
      <c r="CJ262"/>
      <c r="CK262"/>
      <c r="CL262"/>
      <c r="CM262"/>
      <c r="CN262"/>
      <c r="CO262"/>
      <c r="CP262"/>
      <c r="CQ262"/>
      <c r="CR262"/>
      <c r="CS262"/>
      <c r="CT262"/>
      <c r="CU262"/>
      <c r="CV262"/>
      <c r="CW262"/>
      <c r="CX262"/>
      <c r="CY262"/>
      <c r="CZ262"/>
      <c r="DA262"/>
      <c r="DB262"/>
      <c r="DC262"/>
      <c r="DD262"/>
      <c r="DE262"/>
      <c r="DF262"/>
      <c r="DG262"/>
      <c r="DH262"/>
      <c r="DI262"/>
      <c r="DJ262"/>
      <c r="DK262"/>
      <c r="DL262"/>
      <c r="DM262"/>
      <c r="DN262"/>
      <c r="DO262"/>
      <c r="DP262"/>
      <c r="DQ262"/>
      <c r="DR262"/>
      <c r="DS262"/>
      <c r="DT262"/>
      <c r="DU262"/>
      <c r="DV262"/>
      <c r="DW262"/>
      <c r="DX262"/>
      <c r="DY262"/>
      <c r="DZ262"/>
      <c r="EA262"/>
      <c r="EB262"/>
      <c r="EC262"/>
      <c r="ED262"/>
      <c r="EE262"/>
      <c r="EF262"/>
      <c r="EG262"/>
      <c r="EH262"/>
      <c r="EI262"/>
      <c r="EJ262"/>
      <c r="EK262"/>
      <c r="EL262"/>
      <c r="EM262"/>
      <c r="EN262"/>
      <c r="EO262"/>
      <c r="EP262"/>
      <c r="EQ262"/>
      <c r="ER262"/>
      <c r="ES262"/>
      <c r="ET262"/>
      <c r="EU262"/>
      <c r="EV262"/>
      <c r="EW262"/>
      <c r="EX262"/>
      <c r="EY262"/>
      <c r="EZ262"/>
      <c r="FA262"/>
      <c r="FB262"/>
      <c r="FC262"/>
      <c r="FD262"/>
      <c r="FE262"/>
      <c r="FF262"/>
      <c r="FG262"/>
      <c r="FH262"/>
      <c r="FI262"/>
      <c r="FJ262"/>
      <c r="FK262"/>
      <c r="FL262"/>
      <c r="FM262"/>
      <c r="FN262"/>
      <c r="FO262"/>
      <c r="FP262"/>
      <c r="FQ262"/>
      <c r="FR262"/>
      <c r="FS262"/>
      <c r="FT262"/>
      <c r="FU262"/>
      <c r="FV262"/>
      <c r="FW262"/>
      <c r="FX262"/>
      <c r="FY262"/>
      <c r="FZ262"/>
    </row>
    <row r="263" spans="1:182" s="340" customFormat="1" ht="15" hidden="1" customHeight="1" x14ac:dyDescent="0.25">
      <c r="A263"/>
      <c r="B263"/>
      <c r="C263"/>
      <c r="D263"/>
      <c r="E263"/>
      <c r="F263"/>
      <c r="G263"/>
      <c r="H263"/>
      <c r="I263"/>
      <c r="J263"/>
      <c r="K263"/>
      <c r="L263"/>
      <c r="M263"/>
      <c r="N263"/>
      <c r="O263"/>
      <c r="P263"/>
      <c r="Q263"/>
      <c r="R263"/>
      <c r="S263"/>
      <c r="T263"/>
      <c r="U263"/>
      <c r="V263"/>
      <c r="W263"/>
      <c r="X263"/>
      <c r="Y263"/>
      <c r="Z263"/>
      <c r="AA263"/>
      <c r="AB263"/>
      <c r="AC263"/>
      <c r="AD263"/>
      <c r="AE263"/>
      <c r="AF263"/>
      <c r="AG263"/>
      <c r="AH263"/>
      <c r="AI263"/>
      <c r="AJ263"/>
      <c r="AK263"/>
      <c r="AL263"/>
      <c r="AM263"/>
      <c r="AN263"/>
      <c r="AO263"/>
      <c r="AP263"/>
      <c r="AQ263"/>
      <c r="AR263"/>
      <c r="AS263"/>
      <c r="AT263"/>
      <c r="AU263"/>
      <c r="AV263"/>
      <c r="AW263"/>
      <c r="AX263"/>
      <c r="AY263"/>
      <c r="AZ263"/>
      <c r="BA263"/>
      <c r="BB263"/>
      <c r="BC263"/>
      <c r="BD263"/>
      <c r="BE263"/>
      <c r="BF263"/>
      <c r="BG263"/>
      <c r="BH263"/>
      <c r="BI263"/>
      <c r="BJ263"/>
      <c r="BK263"/>
      <c r="BL263"/>
      <c r="BM263"/>
      <c r="BN263"/>
      <c r="BO263"/>
      <c r="BP263"/>
      <c r="BQ263"/>
      <c r="BR263"/>
      <c r="BS263"/>
      <c r="BT263"/>
      <c r="BU263"/>
      <c r="BV263"/>
      <c r="BW263"/>
      <c r="BX263"/>
      <c r="BY263"/>
      <c r="BZ263"/>
      <c r="CA263"/>
      <c r="CB263"/>
      <c r="CC263"/>
      <c r="CD263"/>
      <c r="CE263"/>
      <c r="CF263"/>
      <c r="CG263"/>
      <c r="CH263"/>
      <c r="CI263"/>
      <c r="CJ263"/>
      <c r="CK263"/>
      <c r="CL263"/>
      <c r="CM263"/>
      <c r="CN263"/>
      <c r="CO263"/>
      <c r="CP263"/>
      <c r="CQ263"/>
      <c r="CR263"/>
      <c r="CS263"/>
      <c r="CT263"/>
      <c r="CU263"/>
      <c r="CV263"/>
      <c r="CW263"/>
      <c r="CX263"/>
      <c r="CY263"/>
      <c r="CZ263"/>
      <c r="DA263"/>
      <c r="DB263"/>
      <c r="DC263"/>
      <c r="DD263"/>
      <c r="DE263"/>
      <c r="DF263"/>
      <c r="DG263"/>
      <c r="DH263"/>
      <c r="DI263"/>
      <c r="DJ263"/>
      <c r="DK263"/>
      <c r="DL263"/>
      <c r="DM263"/>
      <c r="DN263"/>
      <c r="DO263"/>
      <c r="DP263"/>
      <c r="DQ263"/>
      <c r="DR263"/>
      <c r="DS263"/>
      <c r="DT263"/>
      <c r="DU263"/>
      <c r="DV263"/>
      <c r="DW263"/>
      <c r="DX263"/>
      <c r="DY263"/>
      <c r="DZ263"/>
      <c r="EA263"/>
      <c r="EB263"/>
      <c r="EC263"/>
      <c r="ED263"/>
      <c r="EE263"/>
      <c r="EF263"/>
      <c r="EG263"/>
      <c r="EH263"/>
      <c r="EI263"/>
      <c r="EJ263"/>
      <c r="EK263"/>
      <c r="EL263"/>
      <c r="EM263"/>
      <c r="EN263"/>
      <c r="EO263"/>
      <c r="EP263"/>
      <c r="EQ263"/>
      <c r="ER263"/>
      <c r="ES263"/>
      <c r="ET263"/>
      <c r="EU263"/>
      <c r="EV263"/>
      <c r="EW263"/>
      <c r="EX263"/>
      <c r="EY263"/>
      <c r="EZ263"/>
      <c r="FA263"/>
      <c r="FB263"/>
      <c r="FC263"/>
      <c r="FD263"/>
      <c r="FE263"/>
      <c r="FF263"/>
      <c r="FG263"/>
      <c r="FH263"/>
      <c r="FI263"/>
      <c r="FJ263"/>
      <c r="FK263"/>
      <c r="FL263"/>
      <c r="FM263"/>
      <c r="FN263"/>
      <c r="FO263"/>
      <c r="FP263"/>
      <c r="FQ263"/>
      <c r="FR263"/>
      <c r="FS263"/>
      <c r="FT263"/>
      <c r="FU263"/>
      <c r="FV263"/>
      <c r="FW263"/>
      <c r="FX263"/>
      <c r="FY263"/>
      <c r="FZ263"/>
    </row>
    <row r="264" spans="1:182" s="340" customFormat="1" ht="15" hidden="1" customHeight="1" x14ac:dyDescent="0.25">
      <c r="A264"/>
      <c r="B264"/>
      <c r="C264"/>
      <c r="D264"/>
      <c r="E264"/>
      <c r="F264"/>
      <c r="G264"/>
      <c r="H264"/>
      <c r="I264"/>
      <c r="J264"/>
      <c r="K264"/>
      <c r="L264"/>
      <c r="M264"/>
      <c r="N264"/>
      <c r="O264"/>
      <c r="P264"/>
      <c r="Q264"/>
      <c r="R264"/>
      <c r="S264"/>
      <c r="T264"/>
      <c r="U264"/>
      <c r="V264"/>
      <c r="W264"/>
      <c r="X264"/>
      <c r="Y264"/>
      <c r="Z264"/>
      <c r="AA264"/>
      <c r="AB264"/>
      <c r="AC264"/>
      <c r="AD264"/>
      <c r="AE264"/>
      <c r="AF264"/>
      <c r="AG264"/>
      <c r="AH264"/>
      <c r="AI264"/>
      <c r="AJ264"/>
      <c r="AK264"/>
      <c r="AL264"/>
      <c r="AM264"/>
      <c r="AN264"/>
      <c r="AO264"/>
      <c r="AP264"/>
      <c r="AQ264"/>
      <c r="AR264"/>
      <c r="AS264"/>
      <c r="AT264"/>
      <c r="AU264"/>
      <c r="AV264"/>
      <c r="AW264"/>
      <c r="AX264"/>
      <c r="AY264"/>
      <c r="AZ264"/>
      <c r="BA264"/>
      <c r="BB264"/>
      <c r="BC264"/>
      <c r="BD264"/>
      <c r="BE264"/>
      <c r="BF264"/>
      <c r="BG264"/>
      <c r="BH264"/>
      <c r="BI264"/>
      <c r="BJ264"/>
      <c r="BK264"/>
      <c r="BL264"/>
      <c r="BM264"/>
      <c r="BN264"/>
      <c r="BO264"/>
      <c r="BP264"/>
      <c r="BQ264"/>
      <c r="BR264"/>
      <c r="BS264"/>
      <c r="BT264"/>
      <c r="BU264"/>
      <c r="BV264"/>
      <c r="BW264"/>
      <c r="BX264"/>
      <c r="BY264"/>
      <c r="BZ264"/>
      <c r="CA264"/>
      <c r="CB264"/>
      <c r="CC264"/>
      <c r="CD264"/>
      <c r="CE264"/>
      <c r="CF264"/>
      <c r="CG264"/>
      <c r="CH264"/>
      <c r="CI264"/>
      <c r="CJ264"/>
      <c r="CK264"/>
      <c r="CL264"/>
      <c r="CM264"/>
      <c r="CN264"/>
      <c r="CO264"/>
      <c r="CP264"/>
      <c r="CQ264"/>
      <c r="CR264"/>
      <c r="CS264"/>
      <c r="CT264"/>
      <c r="CU264"/>
      <c r="CV264"/>
      <c r="CW264"/>
      <c r="CX264"/>
      <c r="CY264"/>
      <c r="CZ264"/>
      <c r="DA264"/>
      <c r="DB264"/>
      <c r="DC264"/>
      <c r="DD264"/>
      <c r="DE264"/>
      <c r="DF264"/>
      <c r="DG264"/>
      <c r="DH264"/>
      <c r="DI264"/>
      <c r="DJ264"/>
      <c r="DK264"/>
      <c r="DL264"/>
      <c r="DM264"/>
      <c r="DN264"/>
      <c r="DO264"/>
      <c r="DP264"/>
      <c r="DQ264"/>
      <c r="DR264"/>
      <c r="DS264"/>
      <c r="DT264"/>
      <c r="DU264"/>
      <c r="DV264"/>
      <c r="DW264"/>
      <c r="DX264"/>
      <c r="DY264"/>
      <c r="DZ264"/>
      <c r="EA264"/>
      <c r="EB264"/>
      <c r="EC264"/>
      <c r="ED264"/>
      <c r="EE264"/>
      <c r="EF264"/>
      <c r="EG264"/>
      <c r="EH264"/>
      <c r="EI264"/>
      <c r="EJ264"/>
      <c r="EK264"/>
      <c r="EL264"/>
      <c r="EM264"/>
      <c r="EN264"/>
      <c r="EO264"/>
      <c r="EP264"/>
      <c r="EQ264"/>
      <c r="ER264"/>
      <c r="ES264"/>
      <c r="ET264"/>
      <c r="EU264"/>
      <c r="EV264"/>
      <c r="EW264"/>
      <c r="EX264"/>
      <c r="EY264"/>
      <c r="EZ264"/>
      <c r="FA264"/>
      <c r="FB264"/>
      <c r="FC264"/>
      <c r="FD264"/>
      <c r="FE264"/>
      <c r="FF264"/>
      <c r="FG264"/>
      <c r="FH264"/>
      <c r="FI264"/>
      <c r="FJ264"/>
      <c r="FK264"/>
      <c r="FL264"/>
      <c r="FM264"/>
      <c r="FN264"/>
      <c r="FO264"/>
      <c r="FP264"/>
      <c r="FQ264"/>
      <c r="FR264"/>
      <c r="FS264"/>
      <c r="FT264"/>
      <c r="FU264"/>
      <c r="FV264"/>
      <c r="FW264"/>
      <c r="FX264"/>
      <c r="FY264"/>
      <c r="FZ264"/>
    </row>
    <row r="265" spans="1:182" s="340" customFormat="1" ht="15.75" customHeight="1" x14ac:dyDescent="0.25">
      <c r="A265"/>
      <c r="B265"/>
      <c r="C265"/>
      <c r="D265"/>
      <c r="E265"/>
      <c r="F265"/>
      <c r="G265"/>
      <c r="H265"/>
      <c r="I265"/>
      <c r="J265"/>
      <c r="K265"/>
      <c r="L265"/>
      <c r="M265"/>
      <c r="N265"/>
      <c r="O265"/>
      <c r="P265"/>
      <c r="Q265"/>
      <c r="R265"/>
      <c r="S265"/>
      <c r="T265"/>
      <c r="U265"/>
      <c r="V265"/>
      <c r="W265"/>
      <c r="X265"/>
      <c r="Y265"/>
      <c r="Z265"/>
      <c r="AA265"/>
      <c r="AB265"/>
      <c r="AC265"/>
      <c r="AD265"/>
      <c r="AE265"/>
      <c r="AF265"/>
      <c r="AG265"/>
      <c r="AH265"/>
      <c r="AI265"/>
      <c r="AJ265"/>
      <c r="AK265"/>
      <c r="AL265"/>
      <c r="AM265"/>
      <c r="AN265"/>
      <c r="AO265"/>
      <c r="AP265"/>
      <c r="AQ265"/>
      <c r="AR265"/>
      <c r="AS265"/>
      <c r="AT265"/>
      <c r="AU265"/>
      <c r="AV265"/>
      <c r="AW265"/>
      <c r="AX265"/>
      <c r="AY265"/>
      <c r="AZ265"/>
      <c r="BA265"/>
      <c r="BB265"/>
      <c r="BC265"/>
      <c r="BD265"/>
      <c r="BE265"/>
      <c r="BF265"/>
      <c r="BG265"/>
      <c r="BH265"/>
      <c r="BI265"/>
      <c r="BJ265"/>
      <c r="BK265"/>
      <c r="BL265"/>
      <c r="BM265"/>
      <c r="BN265"/>
      <c r="BO265"/>
      <c r="BP265"/>
      <c r="BQ265"/>
      <c r="BR265"/>
      <c r="BS265"/>
      <c r="BT265"/>
      <c r="BU265"/>
      <c r="BV265"/>
      <c r="BW265"/>
      <c r="BX265"/>
      <c r="BY265"/>
      <c r="BZ265"/>
      <c r="CA265"/>
      <c r="CB265"/>
      <c r="CC265"/>
      <c r="CD265"/>
      <c r="CE265"/>
      <c r="CF265"/>
      <c r="CG265"/>
      <c r="CH265"/>
      <c r="CI265"/>
      <c r="CJ265"/>
      <c r="CK265"/>
      <c r="CL265"/>
      <c r="CM265"/>
      <c r="CN265"/>
      <c r="CO265"/>
      <c r="CP265"/>
      <c r="CQ265"/>
      <c r="CR265"/>
      <c r="CS265"/>
      <c r="CT265"/>
      <c r="CU265"/>
      <c r="CV265"/>
      <c r="CW265"/>
      <c r="CX265"/>
      <c r="CY265"/>
      <c r="CZ265"/>
      <c r="DA265"/>
      <c r="DB265"/>
      <c r="DC265"/>
      <c r="DD265"/>
      <c r="DE265"/>
      <c r="DF265"/>
      <c r="DG265"/>
      <c r="DH265"/>
      <c r="DI265"/>
      <c r="DJ265"/>
      <c r="DK265"/>
      <c r="DL265"/>
      <c r="DM265"/>
      <c r="DN265"/>
      <c r="DO265"/>
      <c r="DP265"/>
      <c r="DQ265"/>
      <c r="DR265"/>
      <c r="DS265"/>
      <c r="DT265"/>
      <c r="DU265"/>
      <c r="DV265"/>
      <c r="DW265"/>
      <c r="DX265"/>
      <c r="DY265"/>
      <c r="DZ265"/>
      <c r="EA265"/>
      <c r="EB265"/>
      <c r="EC265"/>
      <c r="ED265"/>
      <c r="EE265"/>
      <c r="EF265"/>
      <c r="EG265"/>
      <c r="EH265"/>
      <c r="EI265"/>
      <c r="EJ265"/>
      <c r="EK265"/>
      <c r="EL265"/>
      <c r="EM265"/>
      <c r="EN265"/>
      <c r="EO265"/>
      <c r="EP265"/>
      <c r="EQ265"/>
      <c r="ER265"/>
      <c r="ES265"/>
      <c r="ET265"/>
      <c r="EU265"/>
      <c r="EV265"/>
      <c r="EW265"/>
      <c r="EX265"/>
      <c r="EY265"/>
      <c r="EZ265"/>
      <c r="FA265"/>
      <c r="FB265"/>
      <c r="FC265"/>
      <c r="FD265"/>
      <c r="FE265"/>
      <c r="FF265"/>
      <c r="FG265"/>
      <c r="FH265"/>
      <c r="FI265"/>
      <c r="FJ265"/>
      <c r="FK265"/>
      <c r="FL265"/>
      <c r="FM265"/>
      <c r="FN265"/>
      <c r="FO265"/>
      <c r="FP265"/>
      <c r="FQ265"/>
      <c r="FR265"/>
      <c r="FS265"/>
      <c r="FT265"/>
      <c r="FU265"/>
      <c r="FV265"/>
      <c r="FW265"/>
      <c r="FX265"/>
      <c r="FY265"/>
      <c r="FZ265"/>
    </row>
    <row r="266" spans="1:182" ht="18.75" x14ac:dyDescent="0.3">
      <c r="A266" s="1318" t="s">
        <v>1539</v>
      </c>
      <c r="B266" s="1318"/>
      <c r="C266" s="1318"/>
      <c r="D266" s="1318"/>
      <c r="E266" s="1318"/>
      <c r="F266" s="1318"/>
      <c r="G266" s="1318"/>
      <c r="H266" s="1318"/>
      <c r="I266" s="1318"/>
      <c r="J266" s="1318"/>
      <c r="K266" s="1318"/>
      <c r="L266" s="1318"/>
      <c r="M266" s="1318"/>
      <c r="N266" s="1318"/>
      <c r="O266" s="1318"/>
      <c r="P266" s="1318"/>
      <c r="Q266" s="1318"/>
      <c r="R266" s="1318"/>
      <c r="S266" s="1318"/>
      <c r="T266" s="1318"/>
      <c r="U266" s="1318"/>
      <c r="V266" s="1318"/>
      <c r="W266" s="1318"/>
      <c r="X266" s="1318"/>
      <c r="Y266" s="1318"/>
      <c r="Z266" s="1318"/>
      <c r="AA266" s="1318"/>
      <c r="AB266" s="1318"/>
      <c r="AC266" s="1318"/>
      <c r="AD266" s="1318"/>
      <c r="AE266" s="1318"/>
    </row>
    <row r="267" spans="1:182" ht="15.75" thickBot="1" x14ac:dyDescent="0.3"/>
    <row r="268" spans="1:182" ht="219" customHeight="1" x14ac:dyDescent="0.25">
      <c r="A268" s="320" t="s">
        <v>1546</v>
      </c>
    </row>
    <row r="269" spans="1:182" ht="15.75" thickBot="1" x14ac:dyDescent="0.3">
      <c r="A269" s="318" t="s">
        <v>1538</v>
      </c>
    </row>
  </sheetData>
  <mergeCells count="1048">
    <mergeCell ref="AD201:AE202"/>
    <mergeCell ref="V191:W191"/>
    <mergeCell ref="AD192:AE192"/>
    <mergeCell ref="V201:W202"/>
    <mergeCell ref="T195:U195"/>
    <mergeCell ref="Y129:Y143"/>
    <mergeCell ref="AB135:AC140"/>
    <mergeCell ref="Z142:AE143"/>
    <mergeCell ref="Z133:AA133"/>
    <mergeCell ref="AD133:AE133"/>
    <mergeCell ref="Z134:AE134"/>
    <mergeCell ref="AD132:AE132"/>
    <mergeCell ref="AB197:AC202"/>
    <mergeCell ref="AB191:AC191"/>
    <mergeCell ref="Z193:AA193"/>
    <mergeCell ref="J181:O181"/>
    <mergeCell ref="J163:K163"/>
    <mergeCell ref="N147:O147"/>
    <mergeCell ref="R194:S194"/>
    <mergeCell ref="N178:O178"/>
    <mergeCell ref="J188:O189"/>
    <mergeCell ref="J166:K166"/>
    <mergeCell ref="L192:M192"/>
    <mergeCell ref="N195:O195"/>
    <mergeCell ref="R181:W181"/>
    <mergeCell ref="AD146:AE146"/>
    <mergeCell ref="V194:W194"/>
    <mergeCell ref="R195:S195"/>
    <mergeCell ref="R193:S193"/>
    <mergeCell ref="J191:K191"/>
    <mergeCell ref="L191:M191"/>
    <mergeCell ref="T194:U194"/>
    <mergeCell ref="B21:C21"/>
    <mergeCell ref="D35:E35"/>
    <mergeCell ref="F35:G35"/>
    <mergeCell ref="A266:AE266"/>
    <mergeCell ref="Z203:AE204"/>
    <mergeCell ref="N129:O129"/>
    <mergeCell ref="AD129:AE129"/>
    <mergeCell ref="Z118:AA118"/>
    <mergeCell ref="AD118:AE118"/>
    <mergeCell ref="AB132:AC132"/>
    <mergeCell ref="A191:A204"/>
    <mergeCell ref="B51:C51"/>
    <mergeCell ref="J196:O196"/>
    <mergeCell ref="R196:W196"/>
    <mergeCell ref="AD193:AE193"/>
    <mergeCell ref="Z192:AA192"/>
    <mergeCell ref="AB182:AC185"/>
    <mergeCell ref="J194:K194"/>
    <mergeCell ref="T192:U192"/>
    <mergeCell ref="Z130:AA130"/>
    <mergeCell ref="R203:W204"/>
    <mergeCell ref="T193:U193"/>
    <mergeCell ref="Z147:AA147"/>
    <mergeCell ref="Z151:AE151"/>
    <mergeCell ref="T147:U147"/>
    <mergeCell ref="Z179:AA179"/>
    <mergeCell ref="L195:M195"/>
    <mergeCell ref="L197:M202"/>
    <mergeCell ref="N201:O202"/>
    <mergeCell ref="R38:W39"/>
    <mergeCell ref="Z38:AE39"/>
    <mergeCell ref="B54:G55"/>
    <mergeCell ref="A18:A31"/>
    <mergeCell ref="B18:C18"/>
    <mergeCell ref="R46:W47"/>
    <mergeCell ref="T34:U34"/>
    <mergeCell ref="V34:W34"/>
    <mergeCell ref="V35:W35"/>
    <mergeCell ref="D18:E18"/>
    <mergeCell ref="D19:E19"/>
    <mergeCell ref="D20:E20"/>
    <mergeCell ref="AB193:AC193"/>
    <mergeCell ref="R191:S191"/>
    <mergeCell ref="L146:M146"/>
    <mergeCell ref="N146:O146"/>
    <mergeCell ref="R37:S37"/>
    <mergeCell ref="R36:S36"/>
    <mergeCell ref="J37:O39"/>
    <mergeCell ref="B68:C68"/>
    <mergeCell ref="V67:W67"/>
    <mergeCell ref="R71:W71"/>
    <mergeCell ref="J71:O71"/>
    <mergeCell ref="T36:U36"/>
    <mergeCell ref="J65:K65"/>
    <mergeCell ref="V60:W61"/>
    <mergeCell ref="T56:U61"/>
    <mergeCell ref="V49:W49"/>
    <mergeCell ref="N65:O65"/>
    <mergeCell ref="V36:W36"/>
    <mergeCell ref="N54:O54"/>
    <mergeCell ref="R53:S53"/>
    <mergeCell ref="A177:A189"/>
    <mergeCell ref="F178:G178"/>
    <mergeCell ref="B50:C50"/>
    <mergeCell ref="A161:A175"/>
    <mergeCell ref="A65:A79"/>
    <mergeCell ref="B52:C52"/>
    <mergeCell ref="J83:K83"/>
    <mergeCell ref="I113:I127"/>
    <mergeCell ref="B149:G151"/>
    <mergeCell ref="B162:C162"/>
    <mergeCell ref="J98:K98"/>
    <mergeCell ref="D168:E172"/>
    <mergeCell ref="B171:C172"/>
    <mergeCell ref="L168:M172"/>
    <mergeCell ref="J171:K172"/>
    <mergeCell ref="J161:K161"/>
    <mergeCell ref="L161:M161"/>
    <mergeCell ref="F130:G130"/>
    <mergeCell ref="A145:A159"/>
    <mergeCell ref="B145:C145"/>
    <mergeCell ref="F156:G157"/>
    <mergeCell ref="B146:C146"/>
    <mergeCell ref="B65:C65"/>
    <mergeCell ref="D65:E65"/>
    <mergeCell ref="B66:C66"/>
    <mergeCell ref="D66:E66"/>
    <mergeCell ref="B69:G71"/>
    <mergeCell ref="D68:E68"/>
    <mergeCell ref="F68:G68"/>
    <mergeCell ref="J70:K70"/>
    <mergeCell ref="B78:G79"/>
    <mergeCell ref="D72:E76"/>
    <mergeCell ref="B53:C53"/>
    <mergeCell ref="A81:A95"/>
    <mergeCell ref="B92:C92"/>
    <mergeCell ref="D84:E84"/>
    <mergeCell ref="D83:E83"/>
    <mergeCell ref="F84:G84"/>
    <mergeCell ref="F98:G98"/>
    <mergeCell ref="B85:C85"/>
    <mergeCell ref="D81:E81"/>
    <mergeCell ref="B84:C84"/>
    <mergeCell ref="D82:E82"/>
    <mergeCell ref="T83:U83"/>
    <mergeCell ref="F22:G22"/>
    <mergeCell ref="B23:G23"/>
    <mergeCell ref="N66:O66"/>
    <mergeCell ref="I18:I31"/>
    <mergeCell ref="J23:O23"/>
    <mergeCell ref="N60:O61"/>
    <mergeCell ref="J69:K69"/>
    <mergeCell ref="V66:W66"/>
    <mergeCell ref="R52:S52"/>
    <mergeCell ref="V51:W51"/>
    <mergeCell ref="A33:A47"/>
    <mergeCell ref="F34:G34"/>
    <mergeCell ref="F52:G52"/>
    <mergeCell ref="D67:E67"/>
    <mergeCell ref="D53:E53"/>
    <mergeCell ref="D49:E49"/>
    <mergeCell ref="B62:G63"/>
    <mergeCell ref="D56:E61"/>
    <mergeCell ref="F60:G61"/>
    <mergeCell ref="N36:O36"/>
    <mergeCell ref="J36:K36"/>
    <mergeCell ref="F36:G36"/>
    <mergeCell ref="D40:E45"/>
    <mergeCell ref="F44:G45"/>
    <mergeCell ref="R54:S54"/>
    <mergeCell ref="B49:C49"/>
    <mergeCell ref="R33:S33"/>
    <mergeCell ref="A49:A63"/>
    <mergeCell ref="R67:S67"/>
    <mergeCell ref="I65:I79"/>
    <mergeCell ref="L70:M70"/>
    <mergeCell ref="R149:W151"/>
    <mergeCell ref="B115:C115"/>
    <mergeCell ref="B113:C113"/>
    <mergeCell ref="F115:G115"/>
    <mergeCell ref="F134:G134"/>
    <mergeCell ref="F148:G148"/>
    <mergeCell ref="D148:E148"/>
    <mergeCell ref="D146:E146"/>
    <mergeCell ref="F147:G147"/>
    <mergeCell ref="J132:K132"/>
    <mergeCell ref="J133:K133"/>
    <mergeCell ref="N133:O133"/>
    <mergeCell ref="J18:K18"/>
    <mergeCell ref="J34:K34"/>
    <mergeCell ref="R19:S19"/>
    <mergeCell ref="R50:S50"/>
    <mergeCell ref="R35:S35"/>
    <mergeCell ref="D24:E29"/>
    <mergeCell ref="B35:C35"/>
    <mergeCell ref="B36:C36"/>
    <mergeCell ref="D36:E36"/>
    <mergeCell ref="F20:G20"/>
    <mergeCell ref="V82:W82"/>
    <mergeCell ref="L67:M67"/>
    <mergeCell ref="J66:K66"/>
    <mergeCell ref="D86:E86"/>
    <mergeCell ref="N77:O77"/>
    <mergeCell ref="V68:W68"/>
    <mergeCell ref="Q49:Q63"/>
    <mergeCell ref="R62:W63"/>
    <mergeCell ref="B46:G47"/>
    <mergeCell ref="L53:M53"/>
    <mergeCell ref="D191:E191"/>
    <mergeCell ref="N166:O166"/>
    <mergeCell ref="J164:K164"/>
    <mergeCell ref="B181:G181"/>
    <mergeCell ref="D164:E164"/>
    <mergeCell ref="F166:G166"/>
    <mergeCell ref="F177:G177"/>
    <mergeCell ref="B166:C166"/>
    <mergeCell ref="R166:S166"/>
    <mergeCell ref="J67:K67"/>
    <mergeCell ref="D130:E130"/>
    <mergeCell ref="N161:O161"/>
    <mergeCell ref="N162:O162"/>
    <mergeCell ref="D162:E162"/>
    <mergeCell ref="R161:S161"/>
    <mergeCell ref="T130:U130"/>
    <mergeCell ref="T146:U146"/>
    <mergeCell ref="J149:O151"/>
    <mergeCell ref="B165:C165"/>
    <mergeCell ref="F117:G117"/>
    <mergeCell ref="N148:O148"/>
    <mergeCell ref="R158:W159"/>
    <mergeCell ref="R98:S98"/>
    <mergeCell ref="R100:S100"/>
    <mergeCell ref="R81:S81"/>
    <mergeCell ref="R83:S83"/>
    <mergeCell ref="V117:W117"/>
    <mergeCell ref="R118:S118"/>
    <mergeCell ref="J119:K119"/>
    <mergeCell ref="J131:K131"/>
    <mergeCell ref="N100:O100"/>
    <mergeCell ref="J134:K134"/>
    <mergeCell ref="B191:C191"/>
    <mergeCell ref="J203:O204"/>
    <mergeCell ref="V192:W192"/>
    <mergeCell ref="N192:O192"/>
    <mergeCell ref="B179:C179"/>
    <mergeCell ref="D179:E179"/>
    <mergeCell ref="B194:C194"/>
    <mergeCell ref="B201:G204"/>
    <mergeCell ref="D194:E194"/>
    <mergeCell ref="V193:W193"/>
    <mergeCell ref="D197:E200"/>
    <mergeCell ref="Q191:Q204"/>
    <mergeCell ref="V186:W187"/>
    <mergeCell ref="J195:K195"/>
    <mergeCell ref="T182:U187"/>
    <mergeCell ref="I177:I189"/>
    <mergeCell ref="N194:O194"/>
    <mergeCell ref="J193:K193"/>
    <mergeCell ref="F194:G194"/>
    <mergeCell ref="B193:C193"/>
    <mergeCell ref="L193:M193"/>
    <mergeCell ref="D193:E193"/>
    <mergeCell ref="L194:M194"/>
    <mergeCell ref="B192:C192"/>
    <mergeCell ref="D192:E192"/>
    <mergeCell ref="D182:E187"/>
    <mergeCell ref="D177:E177"/>
    <mergeCell ref="B178:C178"/>
    <mergeCell ref="L178:M178"/>
    <mergeCell ref="F186:G187"/>
    <mergeCell ref="B180:C180"/>
    <mergeCell ref="N191:O191"/>
    <mergeCell ref="Y191:Y204"/>
    <mergeCell ref="Z191:AA191"/>
    <mergeCell ref="Z196:AE196"/>
    <mergeCell ref="Z186:AE189"/>
    <mergeCell ref="T191:U191"/>
    <mergeCell ref="J158:O159"/>
    <mergeCell ref="J165:K165"/>
    <mergeCell ref="N165:O165"/>
    <mergeCell ref="Q113:Q127"/>
    <mergeCell ref="J114:K114"/>
    <mergeCell ref="AB194:AC194"/>
    <mergeCell ref="Z194:AA194"/>
    <mergeCell ref="J116:K116"/>
    <mergeCell ref="Z119:AE119"/>
    <mergeCell ref="V148:W148"/>
    <mergeCell ref="L162:M162"/>
    <mergeCell ref="N130:O130"/>
    <mergeCell ref="V119:W119"/>
    <mergeCell ref="R115:S115"/>
    <mergeCell ref="V118:W118"/>
    <mergeCell ref="Z131:AA131"/>
    <mergeCell ref="AB131:AC131"/>
    <mergeCell ref="AB145:AC145"/>
    <mergeCell ref="AB148:AC148"/>
    <mergeCell ref="AB146:AC146"/>
    <mergeCell ref="AD150:AE150"/>
    <mergeCell ref="AD148:AE148"/>
    <mergeCell ref="R192:S192"/>
    <mergeCell ref="V195:W195"/>
    <mergeCell ref="J177:K177"/>
    <mergeCell ref="T180:U180"/>
    <mergeCell ref="J180:K180"/>
    <mergeCell ref="Z181:AE181"/>
    <mergeCell ref="R126:W127"/>
    <mergeCell ref="T197:U202"/>
    <mergeCell ref="AB50:AC50"/>
    <mergeCell ref="J54:K54"/>
    <mergeCell ref="J62:O63"/>
    <mergeCell ref="N51:O51"/>
    <mergeCell ref="D180:E180"/>
    <mergeCell ref="R146:S146"/>
    <mergeCell ref="AD51:AE51"/>
    <mergeCell ref="AB56:AC61"/>
    <mergeCell ref="J50:K50"/>
    <mergeCell ref="R114:S114"/>
    <mergeCell ref="N179:O179"/>
    <mergeCell ref="R102:S102"/>
    <mergeCell ref="N69:O69"/>
    <mergeCell ref="N145:O145"/>
    <mergeCell ref="N50:O50"/>
    <mergeCell ref="T50:U50"/>
    <mergeCell ref="AD67:AE67"/>
    <mergeCell ref="AB66:AC66"/>
    <mergeCell ref="N83:O83"/>
    <mergeCell ref="N70:O70"/>
    <mergeCell ref="Q81:Q95"/>
    <mergeCell ref="AD68:AE68"/>
    <mergeCell ref="R147:S147"/>
    <mergeCell ref="R148:S148"/>
    <mergeCell ref="AB129:AC129"/>
    <mergeCell ref="J52:K52"/>
    <mergeCell ref="AB195:AC195"/>
    <mergeCell ref="AB152:AC156"/>
    <mergeCell ref="F193:G193"/>
    <mergeCell ref="AB192:AC192"/>
    <mergeCell ref="R68:S68"/>
    <mergeCell ref="Z82:AA82"/>
    <mergeCell ref="R70:S70"/>
    <mergeCell ref="V70:W70"/>
    <mergeCell ref="N84:O84"/>
    <mergeCell ref="AD85:AE85"/>
    <mergeCell ref="Z86:AA86"/>
    <mergeCell ref="AD86:AE86"/>
    <mergeCell ref="AB81:AC81"/>
    <mergeCell ref="Z85:AA85"/>
    <mergeCell ref="R82:S82"/>
    <mergeCell ref="AB82:AC82"/>
    <mergeCell ref="L69:M69"/>
    <mergeCell ref="Q65:Q79"/>
    <mergeCell ref="T68:U68"/>
    <mergeCell ref="V76:W77"/>
    <mergeCell ref="R66:S66"/>
    <mergeCell ref="AD65:AE65"/>
    <mergeCell ref="T65:U65"/>
    <mergeCell ref="Z65:AA65"/>
    <mergeCell ref="AB69:AC69"/>
    <mergeCell ref="T70:U70"/>
    <mergeCell ref="Z71:AE71"/>
    <mergeCell ref="L84:M84"/>
    <mergeCell ref="L82:M82"/>
    <mergeCell ref="L83:M83"/>
    <mergeCell ref="N81:O81"/>
    <mergeCell ref="V65:W65"/>
    <mergeCell ref="V84:W84"/>
    <mergeCell ref="Z84:AA84"/>
    <mergeCell ref="V180:W180"/>
    <mergeCell ref="R65:S65"/>
    <mergeCell ref="T82:U82"/>
    <mergeCell ref="V147:W147"/>
    <mergeCell ref="AD163:AE163"/>
    <mergeCell ref="AD180:AE180"/>
    <mergeCell ref="L116:M116"/>
    <mergeCell ref="L131:M131"/>
    <mergeCell ref="AD54:AE54"/>
    <mergeCell ref="AB53:AC53"/>
    <mergeCell ref="AB65:AC65"/>
    <mergeCell ref="T54:U54"/>
    <mergeCell ref="Z53:AA53"/>
    <mergeCell ref="V53:W53"/>
    <mergeCell ref="Z55:AE55"/>
    <mergeCell ref="AB72:AC77"/>
    <mergeCell ref="AB70:AC70"/>
    <mergeCell ref="AB84:AC84"/>
    <mergeCell ref="R78:W79"/>
    <mergeCell ref="AD83:AE83"/>
    <mergeCell ref="R171:S172"/>
    <mergeCell ref="AB162:AC162"/>
    <mergeCell ref="L179:M179"/>
    <mergeCell ref="V146:W146"/>
    <mergeCell ref="V124:W125"/>
    <mergeCell ref="R137:W141"/>
    <mergeCell ref="J135:O135"/>
    <mergeCell ref="L180:M180"/>
    <mergeCell ref="T67:U67"/>
    <mergeCell ref="J102:K102"/>
    <mergeCell ref="T98:U98"/>
    <mergeCell ref="Q97:Q111"/>
    <mergeCell ref="N114:O114"/>
    <mergeCell ref="Z66:AA66"/>
    <mergeCell ref="AD66:AE66"/>
    <mergeCell ref="AB67:AC67"/>
    <mergeCell ref="T115:U115"/>
    <mergeCell ref="Z103:AE103"/>
    <mergeCell ref="V102:W102"/>
    <mergeCell ref="T85:U85"/>
    <mergeCell ref="Y113:Y127"/>
    <mergeCell ref="V109:W109"/>
    <mergeCell ref="Z98:AA98"/>
    <mergeCell ref="V98:W98"/>
    <mergeCell ref="Z99:AA99"/>
    <mergeCell ref="T99:U99"/>
    <mergeCell ref="V99:W99"/>
    <mergeCell ref="R110:W111"/>
    <mergeCell ref="T120:U125"/>
    <mergeCell ref="R87:W87"/>
    <mergeCell ref="Z102:AA102"/>
    <mergeCell ref="Z117:AA117"/>
    <mergeCell ref="Z115:AA115"/>
    <mergeCell ref="Z116:AA116"/>
    <mergeCell ref="R113:S113"/>
    <mergeCell ref="AD100:AE100"/>
    <mergeCell ref="Y81:Y95"/>
    <mergeCell ref="AB99:AC99"/>
    <mergeCell ref="AB100:AC100"/>
    <mergeCell ref="AB83:AC83"/>
    <mergeCell ref="T84:U84"/>
    <mergeCell ref="Z93:AE95"/>
    <mergeCell ref="V100:W100"/>
    <mergeCell ref="V86:W86"/>
    <mergeCell ref="T66:U66"/>
    <mergeCell ref="J5:K5"/>
    <mergeCell ref="L5:M5"/>
    <mergeCell ref="N5:O5"/>
    <mergeCell ref="J6:K6"/>
    <mergeCell ref="V19:W19"/>
    <mergeCell ref="N7:O7"/>
    <mergeCell ref="T5:U5"/>
    <mergeCell ref="R30:W31"/>
    <mergeCell ref="N18:O18"/>
    <mergeCell ref="Z22:AE23"/>
    <mergeCell ref="V44:W45"/>
    <mergeCell ref="T9:U14"/>
    <mergeCell ref="AB7:AC7"/>
    <mergeCell ref="V7:W7"/>
    <mergeCell ref="R15:W16"/>
    <mergeCell ref="AD18:AE18"/>
    <mergeCell ref="Q18:Q31"/>
    <mergeCell ref="L24:M29"/>
    <mergeCell ref="AD6:AE6"/>
    <mergeCell ref="Z21:AA21"/>
    <mergeCell ref="AB21:AC21"/>
    <mergeCell ref="AD21:AE21"/>
    <mergeCell ref="T24:U29"/>
    <mergeCell ref="AB18:AC18"/>
    <mergeCell ref="V37:W37"/>
    <mergeCell ref="AD28:AE29"/>
    <mergeCell ref="J15:O16"/>
    <mergeCell ref="AD13:AE14"/>
    <mergeCell ref="Z18:AA18"/>
    <mergeCell ref="T35:U35"/>
    <mergeCell ref="Z34:AA34"/>
    <mergeCell ref="AB9:AC14"/>
    <mergeCell ref="I3:I16"/>
    <mergeCell ref="A3:A16"/>
    <mergeCell ref="B3:C3"/>
    <mergeCell ref="AB3:AC3"/>
    <mergeCell ref="B33:C33"/>
    <mergeCell ref="D33:E33"/>
    <mergeCell ref="F33:G33"/>
    <mergeCell ref="B34:C34"/>
    <mergeCell ref="D34:E34"/>
    <mergeCell ref="F51:G51"/>
    <mergeCell ref="F49:G49"/>
    <mergeCell ref="T33:U33"/>
    <mergeCell ref="B37:G39"/>
    <mergeCell ref="I33:I47"/>
    <mergeCell ref="D50:E50"/>
    <mergeCell ref="F18:G18"/>
    <mergeCell ref="F19:G19"/>
    <mergeCell ref="J20:K20"/>
    <mergeCell ref="J19:K19"/>
    <mergeCell ref="N19:O19"/>
    <mergeCell ref="L50:M50"/>
    <mergeCell ref="L51:M51"/>
    <mergeCell ref="J21:K21"/>
    <mergeCell ref="D21:E21"/>
    <mergeCell ref="D22:E22"/>
    <mergeCell ref="L34:M34"/>
    <mergeCell ref="J49:K49"/>
    <mergeCell ref="B30:G31"/>
    <mergeCell ref="L6:M6"/>
    <mergeCell ref="N6:O6"/>
    <mergeCell ref="J7:K7"/>
    <mergeCell ref="L7:M7"/>
    <mergeCell ref="AD3:AE3"/>
    <mergeCell ref="Z4:AA4"/>
    <mergeCell ref="N44:O45"/>
    <mergeCell ref="D3:E3"/>
    <mergeCell ref="Z19:AA19"/>
    <mergeCell ref="T19:U19"/>
    <mergeCell ref="L4:M4"/>
    <mergeCell ref="N3:O3"/>
    <mergeCell ref="A1:AE1"/>
    <mergeCell ref="Q3:Q16"/>
    <mergeCell ref="R3:S3"/>
    <mergeCell ref="V3:W3"/>
    <mergeCell ref="R4:S4"/>
    <mergeCell ref="V4:W4"/>
    <mergeCell ref="R5:S5"/>
    <mergeCell ref="V5:W5"/>
    <mergeCell ref="Z15:AE16"/>
    <mergeCell ref="T3:U3"/>
    <mergeCell ref="V13:W14"/>
    <mergeCell ref="Y3:Y16"/>
    <mergeCell ref="T6:U6"/>
    <mergeCell ref="T7:U7"/>
    <mergeCell ref="R7:S7"/>
    <mergeCell ref="R8:W8"/>
    <mergeCell ref="AD4:AE4"/>
    <mergeCell ref="Z6:AA6"/>
    <mergeCell ref="Z5:AA5"/>
    <mergeCell ref="AD5:AE5"/>
    <mergeCell ref="AB4:AC4"/>
    <mergeCell ref="AB5:AC5"/>
    <mergeCell ref="J3:K3"/>
    <mergeCell ref="L3:M3"/>
    <mergeCell ref="J8:O8"/>
    <mergeCell ref="L9:M14"/>
    <mergeCell ref="N13:O14"/>
    <mergeCell ref="Z3:AA3"/>
    <mergeCell ref="Z7:AA7"/>
    <mergeCell ref="B19:C19"/>
    <mergeCell ref="T4:U4"/>
    <mergeCell ref="AB35:AC35"/>
    <mergeCell ref="Q145:Q159"/>
    <mergeCell ref="B147:C147"/>
    <mergeCell ref="Z54:AA54"/>
    <mergeCell ref="AB68:AC68"/>
    <mergeCell ref="Y65:Y79"/>
    <mergeCell ref="Z68:AA68"/>
    <mergeCell ref="R69:S69"/>
    <mergeCell ref="V69:W69"/>
    <mergeCell ref="N67:O67"/>
    <mergeCell ref="T53:U53"/>
    <mergeCell ref="Z78:AE79"/>
    <mergeCell ref="AD52:AE52"/>
    <mergeCell ref="L22:M22"/>
    <mergeCell ref="L33:M33"/>
    <mergeCell ref="N28:O29"/>
    <mergeCell ref="N21:O21"/>
    <mergeCell ref="AD76:AE77"/>
    <mergeCell ref="N22:O22"/>
    <mergeCell ref="R20:W23"/>
    <mergeCell ref="Z49:AA49"/>
    <mergeCell ref="J4:K4"/>
    <mergeCell ref="N4:O4"/>
    <mergeCell ref="AD19:AE19"/>
    <mergeCell ref="R6:S6"/>
    <mergeCell ref="V6:W6"/>
    <mergeCell ref="L20:M20"/>
    <mergeCell ref="N20:O20"/>
    <mergeCell ref="J30:O31"/>
    <mergeCell ref="R18:S18"/>
    <mergeCell ref="T18:U18"/>
    <mergeCell ref="V18:W18"/>
    <mergeCell ref="AD7:AE7"/>
    <mergeCell ref="Z8:AE8"/>
    <mergeCell ref="Q33:Q47"/>
    <mergeCell ref="N49:O49"/>
    <mergeCell ref="AB6:AC6"/>
    <mergeCell ref="AB24:AC29"/>
    <mergeCell ref="AB40:AC45"/>
    <mergeCell ref="AB36:AC36"/>
    <mergeCell ref="AB37:AC37"/>
    <mergeCell ref="Z37:AA37"/>
    <mergeCell ref="Y33:Y47"/>
    <mergeCell ref="Z33:AA33"/>
    <mergeCell ref="AB33:AC33"/>
    <mergeCell ref="AD37:AE37"/>
    <mergeCell ref="Y18:Y31"/>
    <mergeCell ref="V33:W33"/>
    <mergeCell ref="AD44:AE45"/>
    <mergeCell ref="T37:U37"/>
    <mergeCell ref="AD34:AE34"/>
    <mergeCell ref="AB34:AC34"/>
    <mergeCell ref="Z35:AA35"/>
    <mergeCell ref="R34:S34"/>
    <mergeCell ref="AB19:AC19"/>
    <mergeCell ref="L18:M18"/>
    <mergeCell ref="Y49:Y63"/>
    <mergeCell ref="Z30:AE31"/>
    <mergeCell ref="L40:M45"/>
    <mergeCell ref="Z20:AA20"/>
    <mergeCell ref="AB20:AC20"/>
    <mergeCell ref="AD20:AE20"/>
    <mergeCell ref="Z50:AA50"/>
    <mergeCell ref="L21:M21"/>
    <mergeCell ref="V28:W29"/>
    <mergeCell ref="T51:U51"/>
    <mergeCell ref="N34:O34"/>
    <mergeCell ref="T40:U45"/>
    <mergeCell ref="N35:O35"/>
    <mergeCell ref="AD36:AE36"/>
    <mergeCell ref="N33:O33"/>
    <mergeCell ref="AD35:AE35"/>
    <mergeCell ref="V54:W54"/>
    <mergeCell ref="AD49:AE49"/>
    <mergeCell ref="V50:W50"/>
    <mergeCell ref="L54:M54"/>
    <mergeCell ref="AB52:AC52"/>
    <mergeCell ref="Z51:AA51"/>
    <mergeCell ref="V52:W52"/>
    <mergeCell ref="T49:U49"/>
    <mergeCell ref="Z52:AA52"/>
    <mergeCell ref="AD53:AE53"/>
    <mergeCell ref="AB51:AC51"/>
    <mergeCell ref="AB54:AC54"/>
    <mergeCell ref="AD33:AE33"/>
    <mergeCell ref="AB49:AC49"/>
    <mergeCell ref="Z36:AA36"/>
    <mergeCell ref="R49:S49"/>
    <mergeCell ref="Z62:AE63"/>
    <mergeCell ref="R51:S51"/>
    <mergeCell ref="T52:U52"/>
    <mergeCell ref="R55:W55"/>
    <mergeCell ref="Z46:AE47"/>
    <mergeCell ref="AD50:AE50"/>
    <mergeCell ref="Z67:AA67"/>
    <mergeCell ref="T69:U69"/>
    <mergeCell ref="Z69:AA69"/>
    <mergeCell ref="V81:W81"/>
    <mergeCell ref="AD116:AE116"/>
    <mergeCell ref="T113:U113"/>
    <mergeCell ref="V115:W115"/>
    <mergeCell ref="Z101:AA101"/>
    <mergeCell ref="V85:W85"/>
    <mergeCell ref="R97:S97"/>
    <mergeCell ref="AD69:AE69"/>
    <mergeCell ref="Z70:AA70"/>
    <mergeCell ref="AD70:AE70"/>
    <mergeCell ref="V97:W97"/>
    <mergeCell ref="AD82:AE82"/>
    <mergeCell ref="Z81:AA81"/>
    <mergeCell ref="AD81:AE81"/>
    <mergeCell ref="T72:U77"/>
    <mergeCell ref="Z83:AA83"/>
    <mergeCell ref="Z87:AE87"/>
    <mergeCell ref="AD98:AE98"/>
    <mergeCell ref="AD60:AE61"/>
    <mergeCell ref="T86:U86"/>
    <mergeCell ref="AB86:AC86"/>
    <mergeCell ref="R116:S116"/>
    <mergeCell ref="Z113:AA113"/>
    <mergeCell ref="Z91:AA92"/>
    <mergeCell ref="AB88:AC92"/>
    <mergeCell ref="AD84:AE84"/>
    <mergeCell ref="AB85:AC85"/>
    <mergeCell ref="V116:W116"/>
    <mergeCell ref="AD114:AE114"/>
    <mergeCell ref="V101:W101"/>
    <mergeCell ref="AD97:AE97"/>
    <mergeCell ref="AD113:AE113"/>
    <mergeCell ref="AB104:AC109"/>
    <mergeCell ref="R93:W95"/>
    <mergeCell ref="AD109:AE109"/>
    <mergeCell ref="Z114:AA114"/>
    <mergeCell ref="AB113:AC113"/>
    <mergeCell ref="AB114:AC114"/>
    <mergeCell ref="V114:W114"/>
    <mergeCell ref="AD115:AE115"/>
    <mergeCell ref="AD130:AE130"/>
    <mergeCell ref="V113:W113"/>
    <mergeCell ref="N156:O157"/>
    <mergeCell ref="AD101:AE101"/>
    <mergeCell ref="V156:W157"/>
    <mergeCell ref="Z145:AA145"/>
    <mergeCell ref="N134:O134"/>
    <mergeCell ref="T114:U114"/>
    <mergeCell ref="N115:O115"/>
    <mergeCell ref="AD131:AE131"/>
    <mergeCell ref="AB130:AC130"/>
    <mergeCell ref="R129:S129"/>
    <mergeCell ref="T129:U129"/>
    <mergeCell ref="J103:O103"/>
    <mergeCell ref="Y97:Y111"/>
    <mergeCell ref="AD102:AE102"/>
    <mergeCell ref="T104:U109"/>
    <mergeCell ref="AD99:AE99"/>
    <mergeCell ref="R103:W103"/>
    <mergeCell ref="Z110:AE111"/>
    <mergeCell ref="AD117:AE117"/>
    <mergeCell ref="N98:O98"/>
    <mergeCell ref="N116:O116"/>
    <mergeCell ref="T97:U97"/>
    <mergeCell ref="Z129:AA129"/>
    <mergeCell ref="AB116:AC116"/>
    <mergeCell ref="AB115:AC115"/>
    <mergeCell ref="AB98:AC98"/>
    <mergeCell ref="AB133:AC133"/>
    <mergeCell ref="Z132:AA132"/>
    <mergeCell ref="AB120:AC123"/>
    <mergeCell ref="Z123:AA123"/>
    <mergeCell ref="R86:S86"/>
    <mergeCell ref="T81:U81"/>
    <mergeCell ref="T88:U92"/>
    <mergeCell ref="R84:S84"/>
    <mergeCell ref="R85:S85"/>
    <mergeCell ref="R91:S92"/>
    <mergeCell ref="J82:K82"/>
    <mergeCell ref="N86:O86"/>
    <mergeCell ref="F82:G82"/>
    <mergeCell ref="F81:G81"/>
    <mergeCell ref="B87:G87"/>
    <mergeCell ref="Y145:Y159"/>
    <mergeCell ref="L136:M140"/>
    <mergeCell ref="T117:U117"/>
    <mergeCell ref="N124:O125"/>
    <mergeCell ref="R119:S119"/>
    <mergeCell ref="V145:W145"/>
    <mergeCell ref="J140:K140"/>
    <mergeCell ref="B139:C139"/>
    <mergeCell ref="V130:W130"/>
    <mergeCell ref="R130:S130"/>
    <mergeCell ref="D120:E125"/>
    <mergeCell ref="F125:G125"/>
    <mergeCell ref="B119:G119"/>
    <mergeCell ref="D114:E114"/>
    <mergeCell ref="F116:G116"/>
    <mergeCell ref="B129:C129"/>
    <mergeCell ref="I129:I143"/>
    <mergeCell ref="J129:K129"/>
    <mergeCell ref="D152:E157"/>
    <mergeCell ref="B130:C130"/>
    <mergeCell ref="V83:W83"/>
    <mergeCell ref="B67:C67"/>
    <mergeCell ref="L52:M52"/>
    <mergeCell ref="N52:O52"/>
    <mergeCell ref="B98:C98"/>
    <mergeCell ref="D98:E98"/>
    <mergeCell ref="J87:O87"/>
    <mergeCell ref="J92:K92"/>
    <mergeCell ref="B97:C97"/>
    <mergeCell ref="N109:O109"/>
    <mergeCell ref="A97:A111"/>
    <mergeCell ref="B114:C114"/>
    <mergeCell ref="N119:O119"/>
    <mergeCell ref="T164:U164"/>
    <mergeCell ref="Z163:AA163"/>
    <mergeCell ref="D113:E113"/>
    <mergeCell ref="D115:E115"/>
    <mergeCell ref="D116:E116"/>
    <mergeCell ref="B118:C118"/>
    <mergeCell ref="F118:G118"/>
    <mergeCell ref="J117:K117"/>
    <mergeCell ref="Z100:AA100"/>
    <mergeCell ref="T116:U116"/>
    <mergeCell ref="Z97:AA97"/>
    <mergeCell ref="R99:S99"/>
    <mergeCell ref="B117:C117"/>
    <mergeCell ref="F114:G114"/>
    <mergeCell ref="A129:A143"/>
    <mergeCell ref="B131:C131"/>
    <mergeCell ref="F131:G131"/>
    <mergeCell ref="D147:E147"/>
    <mergeCell ref="J148:K148"/>
    <mergeCell ref="N97:O97"/>
    <mergeCell ref="D97:E97"/>
    <mergeCell ref="N101:O101"/>
    <mergeCell ref="D104:E108"/>
    <mergeCell ref="B83:C83"/>
    <mergeCell ref="B81:C81"/>
    <mergeCell ref="D136:E139"/>
    <mergeCell ref="B82:C82"/>
    <mergeCell ref="F97:G97"/>
    <mergeCell ref="L81:M81"/>
    <mergeCell ref="B140:G143"/>
    <mergeCell ref="B132:C132"/>
    <mergeCell ref="Z177:AA177"/>
    <mergeCell ref="V165:W165"/>
    <mergeCell ref="R165:S165"/>
    <mergeCell ref="V166:W166"/>
    <mergeCell ref="Z166:AA166"/>
    <mergeCell ref="Z141:AE141"/>
    <mergeCell ref="L148:M148"/>
    <mergeCell ref="L99:M99"/>
    <mergeCell ref="L98:M98"/>
    <mergeCell ref="F129:G129"/>
    <mergeCell ref="V129:W129"/>
    <mergeCell ref="D131:E131"/>
    <mergeCell ref="D129:E129"/>
    <mergeCell ref="F132:G132"/>
    <mergeCell ref="Q129:Q143"/>
    <mergeCell ref="R142:W143"/>
    <mergeCell ref="R131:W134"/>
    <mergeCell ref="B134:C134"/>
    <mergeCell ref="B116:C116"/>
    <mergeCell ref="B126:G127"/>
    <mergeCell ref="F113:G113"/>
    <mergeCell ref="AD165:AE165"/>
    <mergeCell ref="Z173:AE175"/>
    <mergeCell ref="T163:U163"/>
    <mergeCell ref="R167:W167"/>
    <mergeCell ref="Y161:Y175"/>
    <mergeCell ref="R162:S162"/>
    <mergeCell ref="AD177:AE177"/>
    <mergeCell ref="B177:C177"/>
    <mergeCell ref="B133:C133"/>
    <mergeCell ref="B161:C161"/>
    <mergeCell ref="L163:M163"/>
    <mergeCell ref="N163:O163"/>
    <mergeCell ref="T161:U161"/>
    <mergeCell ref="D163:E163"/>
    <mergeCell ref="L152:M157"/>
    <mergeCell ref="R173:W175"/>
    <mergeCell ref="AD164:AE164"/>
    <mergeCell ref="B148:C148"/>
    <mergeCell ref="F146:G146"/>
    <mergeCell ref="B135:G135"/>
    <mergeCell ref="T162:U162"/>
    <mergeCell ref="R163:S163"/>
    <mergeCell ref="V177:W177"/>
    <mergeCell ref="Z164:AA164"/>
    <mergeCell ref="N177:O177"/>
    <mergeCell ref="V161:W161"/>
    <mergeCell ref="Z148:AA148"/>
    <mergeCell ref="Z146:AA146"/>
    <mergeCell ref="T148:U148"/>
    <mergeCell ref="T145:U145"/>
    <mergeCell ref="F133:G133"/>
    <mergeCell ref="D145:E145"/>
    <mergeCell ref="F3:G3"/>
    <mergeCell ref="D52:E52"/>
    <mergeCell ref="J93:O95"/>
    <mergeCell ref="N82:O82"/>
    <mergeCell ref="N53:O53"/>
    <mergeCell ref="F67:G67"/>
    <mergeCell ref="J53:K53"/>
    <mergeCell ref="J101:K101"/>
    <mergeCell ref="T100:U100"/>
    <mergeCell ref="Z157:AE159"/>
    <mergeCell ref="Q161:Q175"/>
    <mergeCell ref="J145:K145"/>
    <mergeCell ref="AB163:AC163"/>
    <mergeCell ref="AB164:AC164"/>
    <mergeCell ref="V178:W178"/>
    <mergeCell ref="R178:S178"/>
    <mergeCell ref="AB168:AC172"/>
    <mergeCell ref="T177:U177"/>
    <mergeCell ref="AB178:AC178"/>
    <mergeCell ref="AB97:AC97"/>
    <mergeCell ref="N164:O164"/>
    <mergeCell ref="AD149:AE149"/>
    <mergeCell ref="Z150:AA150"/>
    <mergeCell ref="Z171:AA172"/>
    <mergeCell ref="AD147:AE147"/>
    <mergeCell ref="AD161:AE161"/>
    <mergeCell ref="Z161:AA161"/>
    <mergeCell ref="Z155:AA156"/>
    <mergeCell ref="L147:M147"/>
    <mergeCell ref="B167:G167"/>
    <mergeCell ref="I145:I159"/>
    <mergeCell ref="AD178:AE178"/>
    <mergeCell ref="Z180:AA180"/>
    <mergeCell ref="AB180:AC180"/>
    <mergeCell ref="V179:W179"/>
    <mergeCell ref="J178:K178"/>
    <mergeCell ref="I161:I175"/>
    <mergeCell ref="L164:M164"/>
    <mergeCell ref="R145:S145"/>
    <mergeCell ref="R101:S101"/>
    <mergeCell ref="R117:S117"/>
    <mergeCell ref="Y177:Y189"/>
    <mergeCell ref="N186:O187"/>
    <mergeCell ref="F145:G145"/>
    <mergeCell ref="Z178:AA178"/>
    <mergeCell ref="T168:U172"/>
    <mergeCell ref="J173:O175"/>
    <mergeCell ref="B173:G175"/>
    <mergeCell ref="F162:G162"/>
    <mergeCell ref="F164:G164"/>
    <mergeCell ref="AB161:AC161"/>
    <mergeCell ref="F161:G161"/>
    <mergeCell ref="B163:C163"/>
    <mergeCell ref="J179:K179"/>
    <mergeCell ref="R179:S179"/>
    <mergeCell ref="R188:W189"/>
    <mergeCell ref="V163:W163"/>
    <mergeCell ref="R164:S164"/>
    <mergeCell ref="T152:U157"/>
    <mergeCell ref="AB177:AC177"/>
    <mergeCell ref="T178:U178"/>
    <mergeCell ref="Z124:AE127"/>
    <mergeCell ref="Q177:Q189"/>
    <mergeCell ref="L177:M177"/>
    <mergeCell ref="AD194:AE194"/>
    <mergeCell ref="Z195:AA195"/>
    <mergeCell ref="AD195:AE195"/>
    <mergeCell ref="L100:M100"/>
    <mergeCell ref="D178:E178"/>
    <mergeCell ref="J167:O167"/>
    <mergeCell ref="R177:S177"/>
    <mergeCell ref="R180:S180"/>
    <mergeCell ref="N102:O102"/>
    <mergeCell ref="L145:M145"/>
    <mergeCell ref="N113:O113"/>
    <mergeCell ref="J126:O127"/>
    <mergeCell ref="L120:M125"/>
    <mergeCell ref="D161:E161"/>
    <mergeCell ref="J113:K113"/>
    <mergeCell ref="J130:K130"/>
    <mergeCell ref="J141:O143"/>
    <mergeCell ref="L132:M132"/>
    <mergeCell ref="L130:M130"/>
    <mergeCell ref="L129:M129"/>
    <mergeCell ref="N132:O132"/>
    <mergeCell ref="N131:O131"/>
    <mergeCell ref="F165:G165"/>
    <mergeCell ref="Z167:AE167"/>
    <mergeCell ref="AD162:AE162"/>
    <mergeCell ref="F163:G163"/>
    <mergeCell ref="AB147:AC147"/>
    <mergeCell ref="Z149:AA149"/>
    <mergeCell ref="AD145:AE145"/>
    <mergeCell ref="J146:K146"/>
    <mergeCell ref="Z165:AA165"/>
    <mergeCell ref="AD191:AE191"/>
    <mergeCell ref="AB179:AC179"/>
    <mergeCell ref="AD166:AE166"/>
    <mergeCell ref="AD179:AE179"/>
    <mergeCell ref="T179:U179"/>
    <mergeCell ref="F180:G180"/>
    <mergeCell ref="B4:C4"/>
    <mergeCell ref="D4:E4"/>
    <mergeCell ref="F4:G4"/>
    <mergeCell ref="D10:E14"/>
    <mergeCell ref="B15:G16"/>
    <mergeCell ref="B5:G9"/>
    <mergeCell ref="L113:M113"/>
    <mergeCell ref="L114:M114"/>
    <mergeCell ref="F86:G86"/>
    <mergeCell ref="B110:G111"/>
    <mergeCell ref="J115:K115"/>
    <mergeCell ref="L115:M115"/>
    <mergeCell ref="N117:O117"/>
    <mergeCell ref="J118:K118"/>
    <mergeCell ref="N118:O118"/>
    <mergeCell ref="J100:K100"/>
    <mergeCell ref="L86:M86"/>
    <mergeCell ref="J110:O111"/>
    <mergeCell ref="L117:M117"/>
    <mergeCell ref="I97:I111"/>
    <mergeCell ref="J97:K97"/>
    <mergeCell ref="J68:K68"/>
    <mergeCell ref="L97:M97"/>
    <mergeCell ref="J78:O79"/>
    <mergeCell ref="V162:W162"/>
    <mergeCell ref="V164:W164"/>
    <mergeCell ref="Z162:AA162"/>
    <mergeCell ref="A206:A219"/>
    <mergeCell ref="B206:C206"/>
    <mergeCell ref="D206:E206"/>
    <mergeCell ref="F206:G206"/>
    <mergeCell ref="B207:C207"/>
    <mergeCell ref="D207:E207"/>
    <mergeCell ref="F207:G207"/>
    <mergeCell ref="B208:C208"/>
    <mergeCell ref="D208:E208"/>
    <mergeCell ref="F208:G208"/>
    <mergeCell ref="B209:G211"/>
    <mergeCell ref="B217:G219"/>
    <mergeCell ref="I206:I219"/>
    <mergeCell ref="J206:K206"/>
    <mergeCell ref="I81:I95"/>
    <mergeCell ref="D132:E132"/>
    <mergeCell ref="J162:K162"/>
    <mergeCell ref="B99:G102"/>
    <mergeCell ref="J147:K147"/>
    <mergeCell ref="A113:A127"/>
    <mergeCell ref="J192:K192"/>
    <mergeCell ref="F192:G192"/>
    <mergeCell ref="B195:G196"/>
    <mergeCell ref="B188:G189"/>
    <mergeCell ref="I191:I204"/>
    <mergeCell ref="F179:G179"/>
    <mergeCell ref="F191:G191"/>
    <mergeCell ref="B158:G159"/>
    <mergeCell ref="B164:C164"/>
    <mergeCell ref="J219:O219"/>
    <mergeCell ref="L207:M207"/>
    <mergeCell ref="N207:O207"/>
    <mergeCell ref="B22:C22"/>
    <mergeCell ref="J46:O47"/>
    <mergeCell ref="B20:C20"/>
    <mergeCell ref="J22:K22"/>
    <mergeCell ref="L35:M35"/>
    <mergeCell ref="J33:K33"/>
    <mergeCell ref="J35:K35"/>
    <mergeCell ref="L36:M36"/>
    <mergeCell ref="F83:G83"/>
    <mergeCell ref="B93:G95"/>
    <mergeCell ref="N85:O85"/>
    <mergeCell ref="J86:K86"/>
    <mergeCell ref="L72:M77"/>
    <mergeCell ref="D85:E85"/>
    <mergeCell ref="J99:K99"/>
    <mergeCell ref="J55:O55"/>
    <mergeCell ref="L56:M61"/>
    <mergeCell ref="N68:O68"/>
    <mergeCell ref="F85:G85"/>
    <mergeCell ref="B86:C86"/>
    <mergeCell ref="L88:M92"/>
    <mergeCell ref="J84:K84"/>
    <mergeCell ref="D88:E92"/>
    <mergeCell ref="F53:G53"/>
    <mergeCell ref="I49:I63"/>
    <mergeCell ref="F50:G50"/>
    <mergeCell ref="J51:K51"/>
    <mergeCell ref="L49:M49"/>
    <mergeCell ref="F65:G65"/>
    <mergeCell ref="N99:O99"/>
    <mergeCell ref="D51:E51"/>
    <mergeCell ref="L85:M85"/>
    <mergeCell ref="J208:K208"/>
    <mergeCell ref="L208:M208"/>
    <mergeCell ref="N208:O208"/>
    <mergeCell ref="J209:K209"/>
    <mergeCell ref="L209:M209"/>
    <mergeCell ref="N209:O209"/>
    <mergeCell ref="J210:K210"/>
    <mergeCell ref="L210:M210"/>
    <mergeCell ref="N210:O210"/>
    <mergeCell ref="J211:K211"/>
    <mergeCell ref="L211:M211"/>
    <mergeCell ref="N211:O211"/>
    <mergeCell ref="J212:O212"/>
    <mergeCell ref="L213:M218"/>
    <mergeCell ref="N217:O218"/>
    <mergeCell ref="L19:M19"/>
    <mergeCell ref="F21:G21"/>
    <mergeCell ref="L206:M206"/>
    <mergeCell ref="N206:O206"/>
    <mergeCell ref="J207:K207"/>
    <mergeCell ref="J81:K81"/>
    <mergeCell ref="J85:K85"/>
    <mergeCell ref="L65:M65"/>
    <mergeCell ref="F66:G66"/>
    <mergeCell ref="N180:O180"/>
    <mergeCell ref="L182:M187"/>
    <mergeCell ref="N193:O193"/>
    <mergeCell ref="F28:G29"/>
    <mergeCell ref="L68:M68"/>
    <mergeCell ref="B103:G103"/>
    <mergeCell ref="L104:M109"/>
    <mergeCell ref="L66:M66"/>
  </mergeCells>
  <phoneticPr fontId="57" type="noConversion"/>
  <printOptions horizontalCentered="1" verticalCentered="1"/>
  <pageMargins left="0.19685039370078741" right="0.19685039370078741" top="0.19685039370078741" bottom="0.19685039370078741" header="0.31496062992125984" footer="0.31496062992125984"/>
  <pageSetup paperSize="9" scale="51" orientation="landscape" r:id="rId1"/>
  <rowBreaks count="3" manualBreakCount="3">
    <brk id="47" max="16383" man="1"/>
    <brk id="95" max="16383" man="1"/>
    <brk id="189" max="16383" man="1"/>
  </rowBreaks>
  <drawing r:id="rId2"/>
  <legacy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E68"/>
  <sheetViews>
    <sheetView zoomScale="64" zoomScaleNormal="85" workbookViewId="0">
      <pane ySplit="1" topLeftCell="A2" activePane="bottomLeft" state="frozen"/>
      <selection pane="bottomLeft" sqref="A1:AE1"/>
    </sheetView>
  </sheetViews>
  <sheetFormatPr defaultRowHeight="15" x14ac:dyDescent="0.25"/>
  <cols>
    <col min="1" max="1" width="31.7109375" customWidth="1"/>
    <col min="2" max="2" width="12.42578125" customWidth="1"/>
    <col min="3" max="3" width="10" customWidth="1"/>
    <col min="4" max="4" width="10" hidden="1" customWidth="1"/>
    <col min="5" max="5" width="6.28515625" hidden="1" customWidth="1"/>
    <col min="6" max="6" width="9.28515625" bestFit="1" customWidth="1"/>
    <col min="7" max="7" width="8.140625" customWidth="1"/>
    <col min="8" max="8" width="1.28515625" customWidth="1"/>
    <col min="9" max="9" width="31.7109375" customWidth="1"/>
    <col min="10" max="10" width="12.42578125" customWidth="1"/>
    <col min="11" max="11" width="10" customWidth="1"/>
    <col min="12" max="13" width="9.28515625" hidden="1" customWidth="1"/>
    <col min="14" max="14" width="9.28515625" bestFit="1" customWidth="1"/>
    <col min="15" max="15" width="6.7109375" bestFit="1" customWidth="1"/>
    <col min="16" max="16" width="1" customWidth="1"/>
    <col min="17" max="17" width="31.7109375" customWidth="1"/>
    <col min="18" max="18" width="12.42578125" customWidth="1"/>
    <col min="19" max="19" width="10" customWidth="1"/>
    <col min="20" max="21" width="8.7109375" hidden="1" customWidth="1"/>
    <col min="22" max="22" width="9.28515625" bestFit="1" customWidth="1"/>
    <col min="23" max="23" width="6.7109375" bestFit="1" customWidth="1"/>
    <col min="24" max="24" width="1.28515625" customWidth="1"/>
    <col min="25" max="25" width="31.7109375" customWidth="1"/>
    <col min="26" max="26" width="12.42578125" customWidth="1"/>
    <col min="27" max="27" width="10" customWidth="1"/>
    <col min="28" max="29" width="8.7109375" hidden="1" customWidth="1"/>
    <col min="30" max="30" width="9.140625" customWidth="1"/>
    <col min="31" max="31" width="6.28515625" customWidth="1"/>
  </cols>
  <sheetData>
    <row r="1" spans="1:31" ht="30.75" customHeight="1" x14ac:dyDescent="0.25">
      <c r="A1" s="918" t="s">
        <v>600</v>
      </c>
      <c r="B1" s="918"/>
      <c r="C1" s="918"/>
      <c r="D1" s="918"/>
      <c r="E1" s="918"/>
      <c r="F1" s="918"/>
      <c r="G1" s="918"/>
      <c r="H1" s="918"/>
      <c r="I1" s="918"/>
      <c r="J1" s="918"/>
      <c r="K1" s="918"/>
      <c r="L1" s="918"/>
      <c r="M1" s="918"/>
      <c r="N1" s="918"/>
      <c r="O1" s="918"/>
      <c r="P1" s="918"/>
      <c r="Q1" s="918"/>
      <c r="R1" s="918"/>
      <c r="S1" s="918"/>
      <c r="T1" s="918"/>
      <c r="U1" s="918"/>
      <c r="V1" s="918"/>
      <c r="W1" s="918"/>
      <c r="X1" s="918"/>
      <c r="Y1" s="918"/>
      <c r="Z1" s="918"/>
      <c r="AA1" s="918"/>
      <c r="AB1" s="918"/>
      <c r="AC1" s="918"/>
      <c r="AD1" s="918"/>
      <c r="AE1" s="918"/>
    </row>
    <row r="2" spans="1:31" ht="15.75" thickBot="1" x14ac:dyDescent="0.3"/>
    <row r="3" spans="1:31" ht="23.65" customHeight="1" thickTop="1" x14ac:dyDescent="0.25">
      <c r="A3" s="1029" t="s">
        <v>410</v>
      </c>
      <c r="B3" s="1502" t="s">
        <v>41</v>
      </c>
      <c r="C3" s="1502"/>
      <c r="D3" s="721" t="s">
        <v>108</v>
      </c>
      <c r="E3" s="721"/>
      <c r="F3" s="687" t="s">
        <v>108</v>
      </c>
      <c r="G3" s="1054"/>
      <c r="I3" s="2052" t="s">
        <v>943</v>
      </c>
      <c r="J3" s="621" t="s">
        <v>41</v>
      </c>
      <c r="K3" s="621"/>
      <c r="L3" s="621" t="s">
        <v>108</v>
      </c>
      <c r="M3" s="621"/>
      <c r="N3" s="621" t="s">
        <v>108</v>
      </c>
      <c r="O3" s="899"/>
      <c r="Q3" s="2061" t="s">
        <v>944</v>
      </c>
      <c r="R3" s="621" t="s">
        <v>41</v>
      </c>
      <c r="S3" s="621"/>
      <c r="T3" s="621" t="s">
        <v>108</v>
      </c>
      <c r="U3" s="621"/>
      <c r="V3" s="621" t="s">
        <v>108</v>
      </c>
      <c r="W3" s="899"/>
      <c r="Y3" s="2061" t="s">
        <v>947</v>
      </c>
      <c r="Z3" s="621" t="s">
        <v>41</v>
      </c>
      <c r="AA3" s="621"/>
      <c r="AB3" s="621" t="s">
        <v>108</v>
      </c>
      <c r="AC3" s="621"/>
      <c r="AD3" s="621" t="s">
        <v>108</v>
      </c>
      <c r="AE3" s="899"/>
    </row>
    <row r="4" spans="1:31" ht="20.25" customHeight="1" x14ac:dyDescent="0.25">
      <c r="A4" s="1030"/>
      <c r="B4" s="529" t="s">
        <v>325</v>
      </c>
      <c r="C4" s="530"/>
      <c r="D4" s="727">
        <v>90000</v>
      </c>
      <c r="E4" s="630"/>
      <c r="F4" s="744">
        <f>D4*(1-'SZORZÓ+FELTÉTELEK'!$A$1)</f>
        <v>90000</v>
      </c>
      <c r="G4" s="798"/>
      <c r="I4" s="2053"/>
      <c r="J4" s="1229" t="s">
        <v>942</v>
      </c>
      <c r="K4" s="1229"/>
      <c r="L4" s="646">
        <v>37000</v>
      </c>
      <c r="M4" s="646"/>
      <c r="N4" s="727">
        <f>L4*(1-'SZORZÓ+FELTÉTELEK'!$A$1)</f>
        <v>37000</v>
      </c>
      <c r="O4" s="878"/>
      <c r="Q4" s="2062"/>
      <c r="R4" s="1229" t="s">
        <v>942</v>
      </c>
      <c r="S4" s="1229"/>
      <c r="T4" s="646">
        <v>38000</v>
      </c>
      <c r="U4" s="646"/>
      <c r="V4" s="727">
        <f>T4*(1-'SZORZÓ+FELTÉTELEK'!$A$1)</f>
        <v>38000</v>
      </c>
      <c r="W4" s="878"/>
      <c r="Y4" s="2062"/>
      <c r="Z4" s="1229" t="s">
        <v>946</v>
      </c>
      <c r="AA4" s="1229"/>
      <c r="AB4" s="646">
        <v>43000</v>
      </c>
      <c r="AC4" s="646"/>
      <c r="AD4" s="727">
        <f>AB4*(1-'SZORZÓ+FELTÉTELEK'!$A$1)</f>
        <v>43000</v>
      </c>
      <c r="AE4" s="878"/>
    </row>
    <row r="5" spans="1:31" ht="20.25" customHeight="1" x14ac:dyDescent="0.25">
      <c r="A5" s="1030"/>
      <c r="B5" s="2058" t="s">
        <v>1971</v>
      </c>
      <c r="C5" s="2059"/>
      <c r="D5" s="727">
        <v>55000</v>
      </c>
      <c r="E5" s="630"/>
      <c r="F5" s="744">
        <f>D5*(1-'SZORZÓ+FELTÉTELEK'!$A$1)</f>
        <v>55000</v>
      </c>
      <c r="G5" s="798"/>
      <c r="I5" s="2053"/>
      <c r="J5" s="1229" t="s">
        <v>941</v>
      </c>
      <c r="K5" s="1229"/>
      <c r="L5" s="646">
        <v>45000</v>
      </c>
      <c r="M5" s="646"/>
      <c r="N5" s="727">
        <f>L5*(1-'SZORZÓ+FELTÉTELEK'!$A$1)</f>
        <v>45000</v>
      </c>
      <c r="O5" s="878"/>
      <c r="Q5" s="2062"/>
      <c r="R5" s="1229" t="s">
        <v>941</v>
      </c>
      <c r="S5" s="1229"/>
      <c r="T5" s="646">
        <v>49000</v>
      </c>
      <c r="U5" s="646"/>
      <c r="V5" s="727">
        <f>T5*(1-'SZORZÓ+FELTÉTELEK'!$A$1)</f>
        <v>49000</v>
      </c>
      <c r="W5" s="878"/>
      <c r="Y5" s="2062"/>
      <c r="Z5" s="1229" t="s">
        <v>941</v>
      </c>
      <c r="AA5" s="1229"/>
      <c r="AB5" s="646">
        <v>59000</v>
      </c>
      <c r="AC5" s="646"/>
      <c r="AD5" s="727">
        <f>AB5*(1-'SZORZÓ+FELTÉTELEK'!$A$1)</f>
        <v>59000</v>
      </c>
      <c r="AE5" s="878"/>
    </row>
    <row r="6" spans="1:31" ht="20.25" customHeight="1" x14ac:dyDescent="0.25">
      <c r="A6" s="1030"/>
      <c r="B6" s="1036"/>
      <c r="C6" s="1037"/>
      <c r="D6" s="1037"/>
      <c r="E6" s="1037"/>
      <c r="F6" s="1037"/>
      <c r="G6" s="1842"/>
      <c r="I6" s="2053"/>
      <c r="J6" s="708" t="s">
        <v>940</v>
      </c>
      <c r="K6" s="709"/>
      <c r="L6" s="709"/>
      <c r="M6" s="709"/>
      <c r="N6" s="709"/>
      <c r="O6" s="1065"/>
      <c r="Q6" s="2062"/>
      <c r="R6" s="708" t="s">
        <v>940</v>
      </c>
      <c r="S6" s="709"/>
      <c r="T6" s="709"/>
      <c r="U6" s="709"/>
      <c r="V6" s="709"/>
      <c r="W6" s="1065"/>
      <c r="Y6" s="2062"/>
      <c r="Z6" s="708" t="s">
        <v>940</v>
      </c>
      <c r="AA6" s="709"/>
      <c r="AB6" s="709"/>
      <c r="AC6" s="709"/>
      <c r="AD6" s="709"/>
      <c r="AE6" s="1065"/>
    </row>
    <row r="7" spans="1:31" ht="20.25" customHeight="1" x14ac:dyDescent="0.25">
      <c r="A7" s="1030"/>
      <c r="B7" s="1042"/>
      <c r="C7" s="1043"/>
      <c r="D7" s="1043"/>
      <c r="E7" s="1043"/>
      <c r="F7" s="1043"/>
      <c r="G7" s="1844"/>
      <c r="I7" s="2053"/>
      <c r="J7" s="714"/>
      <c r="K7" s="715"/>
      <c r="L7" s="715"/>
      <c r="M7" s="715"/>
      <c r="N7" s="715"/>
      <c r="O7" s="1067"/>
      <c r="Q7" s="2062"/>
      <c r="R7" s="714"/>
      <c r="S7" s="715"/>
      <c r="T7" s="715"/>
      <c r="U7" s="715"/>
      <c r="V7" s="715"/>
      <c r="W7" s="1067"/>
      <c r="Y7" s="2062"/>
      <c r="Z7" s="714"/>
      <c r="AA7" s="715"/>
      <c r="AB7" s="715"/>
      <c r="AC7" s="715"/>
      <c r="AD7" s="715"/>
      <c r="AE7" s="1067"/>
    </row>
    <row r="8" spans="1:31" ht="12.75" customHeight="1" x14ac:dyDescent="0.25">
      <c r="A8" s="1030"/>
      <c r="B8" s="88" t="s">
        <v>606</v>
      </c>
      <c r="C8" s="89" t="s">
        <v>39</v>
      </c>
      <c r="D8" s="654"/>
      <c r="E8" s="655"/>
      <c r="F8" s="88" t="s">
        <v>3</v>
      </c>
      <c r="G8" s="119" t="s">
        <v>100</v>
      </c>
      <c r="I8" s="2053"/>
      <c r="J8" s="88" t="s">
        <v>607</v>
      </c>
      <c r="K8" s="152">
        <v>80</v>
      </c>
      <c r="L8" s="2044"/>
      <c r="M8" s="2045"/>
      <c r="N8" s="88" t="s">
        <v>3</v>
      </c>
      <c r="O8" s="112" t="s">
        <v>4</v>
      </c>
      <c r="Q8" s="2062"/>
      <c r="R8" s="88" t="s">
        <v>607</v>
      </c>
      <c r="S8" s="152" t="s">
        <v>105</v>
      </c>
      <c r="T8" s="2044"/>
      <c r="U8" s="2045"/>
      <c r="V8" s="88" t="s">
        <v>3</v>
      </c>
      <c r="W8" s="112" t="s">
        <v>4</v>
      </c>
      <c r="Y8" s="2062"/>
      <c r="Z8" s="88" t="s">
        <v>607</v>
      </c>
      <c r="AA8" s="152" t="s">
        <v>148</v>
      </c>
      <c r="AB8" s="2044"/>
      <c r="AC8" s="2045"/>
      <c r="AD8" s="88" t="s">
        <v>3</v>
      </c>
      <c r="AE8" s="112" t="s">
        <v>4</v>
      </c>
    </row>
    <row r="9" spans="1:31" ht="12.75" customHeight="1" x14ac:dyDescent="0.25">
      <c r="A9" s="1030"/>
      <c r="B9" s="88" t="s">
        <v>607</v>
      </c>
      <c r="C9" s="89" t="s">
        <v>58</v>
      </c>
      <c r="D9" s="656"/>
      <c r="E9" s="657"/>
      <c r="F9" s="88" t="s">
        <v>6</v>
      </c>
      <c r="G9" s="117" t="s">
        <v>14</v>
      </c>
      <c r="I9" s="2053"/>
      <c r="J9" s="88" t="s">
        <v>610</v>
      </c>
      <c r="K9" s="152" t="s">
        <v>148</v>
      </c>
      <c r="L9" s="2046"/>
      <c r="M9" s="2047"/>
      <c r="N9" s="88" t="s">
        <v>6</v>
      </c>
      <c r="O9" s="111" t="s">
        <v>939</v>
      </c>
      <c r="Q9" s="2062"/>
      <c r="R9" s="88" t="s">
        <v>610</v>
      </c>
      <c r="S9" s="152" t="s">
        <v>434</v>
      </c>
      <c r="T9" s="2046"/>
      <c r="U9" s="2047"/>
      <c r="V9" s="88" t="s">
        <v>6</v>
      </c>
      <c r="W9" s="111" t="s">
        <v>647</v>
      </c>
      <c r="Y9" s="2062"/>
      <c r="Z9" s="88" t="s">
        <v>610</v>
      </c>
      <c r="AA9" s="152" t="s">
        <v>434</v>
      </c>
      <c r="AB9" s="2046"/>
      <c r="AC9" s="2047"/>
      <c r="AD9" s="88" t="s">
        <v>6</v>
      </c>
      <c r="AE9" s="111" t="s">
        <v>945</v>
      </c>
    </row>
    <row r="10" spans="1:31" ht="12.75" customHeight="1" x14ac:dyDescent="0.25">
      <c r="A10" s="1030"/>
      <c r="B10" s="88" t="s">
        <v>608</v>
      </c>
      <c r="C10" s="89" t="s">
        <v>13</v>
      </c>
      <c r="D10" s="656"/>
      <c r="E10" s="657"/>
      <c r="F10" s="90" t="s">
        <v>10</v>
      </c>
      <c r="G10" s="117" t="s">
        <v>20</v>
      </c>
      <c r="I10" s="2053"/>
      <c r="J10" s="88" t="s">
        <v>606</v>
      </c>
      <c r="K10" s="152" t="s">
        <v>58</v>
      </c>
      <c r="L10" s="2046"/>
      <c r="M10" s="2047"/>
      <c r="N10" s="36" t="s">
        <v>10</v>
      </c>
      <c r="O10" s="126" t="s">
        <v>20</v>
      </c>
      <c r="Q10" s="2062"/>
      <c r="R10" s="88" t="s">
        <v>606</v>
      </c>
      <c r="S10" s="152" t="s">
        <v>58</v>
      </c>
      <c r="T10" s="2046"/>
      <c r="U10" s="2047"/>
      <c r="V10" s="36" t="s">
        <v>10</v>
      </c>
      <c r="W10" s="126" t="s">
        <v>20</v>
      </c>
      <c r="Y10" s="2062"/>
      <c r="Z10" s="88" t="s">
        <v>606</v>
      </c>
      <c r="AA10" s="152" t="s">
        <v>58</v>
      </c>
      <c r="AB10" s="2046"/>
      <c r="AC10" s="2047"/>
      <c r="AD10" s="36" t="s">
        <v>10</v>
      </c>
      <c r="AE10" s="126" t="s">
        <v>20</v>
      </c>
    </row>
    <row r="11" spans="1:31" ht="12.75" customHeight="1" x14ac:dyDescent="0.25">
      <c r="A11" s="1030"/>
      <c r="B11" s="88" t="s">
        <v>609</v>
      </c>
      <c r="C11" s="89" t="s">
        <v>105</v>
      </c>
      <c r="D11" s="658"/>
      <c r="E11" s="659"/>
      <c r="F11" s="845"/>
      <c r="G11" s="1032"/>
      <c r="I11" s="2053"/>
      <c r="J11" s="2050"/>
      <c r="K11" s="2051"/>
      <c r="L11" s="2048"/>
      <c r="M11" s="2049"/>
      <c r="N11" s="36" t="s">
        <v>759</v>
      </c>
      <c r="O11" s="126">
        <v>20</v>
      </c>
      <c r="Q11" s="2062"/>
      <c r="R11" s="2050"/>
      <c r="S11" s="2051"/>
      <c r="T11" s="2048"/>
      <c r="U11" s="2049"/>
      <c r="V11" s="36" t="s">
        <v>759</v>
      </c>
      <c r="W11" s="126">
        <v>20</v>
      </c>
      <c r="Y11" s="2062"/>
      <c r="Z11" s="2050"/>
      <c r="AA11" s="2051"/>
      <c r="AB11" s="2048"/>
      <c r="AC11" s="2049"/>
      <c r="AD11" s="36" t="s">
        <v>759</v>
      </c>
      <c r="AE11" s="126">
        <v>20</v>
      </c>
    </row>
    <row r="12" spans="1:31" ht="12.75" customHeight="1" x14ac:dyDescent="0.25">
      <c r="A12" s="1030"/>
      <c r="B12" s="730" t="s">
        <v>411</v>
      </c>
      <c r="C12" s="681"/>
      <c r="D12" s="681"/>
      <c r="E12" s="681"/>
      <c r="F12" s="681"/>
      <c r="G12" s="894"/>
      <c r="I12" s="2053"/>
      <c r="J12" s="1873" t="s">
        <v>938</v>
      </c>
      <c r="K12" s="1873"/>
      <c r="L12" s="1873"/>
      <c r="M12" s="1873"/>
      <c r="N12" s="1873"/>
      <c r="O12" s="2055"/>
      <c r="Q12" s="2062"/>
      <c r="R12" s="1873" t="s">
        <v>938</v>
      </c>
      <c r="S12" s="1873"/>
      <c r="T12" s="1873"/>
      <c r="U12" s="1873"/>
      <c r="V12" s="1873"/>
      <c r="W12" s="2055"/>
      <c r="Y12" s="2062"/>
      <c r="Z12" s="1873" t="s">
        <v>938</v>
      </c>
      <c r="AA12" s="1873"/>
      <c r="AB12" s="1873"/>
      <c r="AC12" s="1873"/>
      <c r="AD12" s="1873"/>
      <c r="AE12" s="2055"/>
    </row>
    <row r="13" spans="1:31" ht="133.5" customHeight="1" x14ac:dyDescent="0.25">
      <c r="A13" s="1030"/>
      <c r="B13" s="1370"/>
      <c r="C13" s="895"/>
      <c r="D13" s="895"/>
      <c r="E13" s="895"/>
      <c r="F13" s="895"/>
      <c r="G13" s="896"/>
      <c r="I13" s="2053"/>
      <c r="J13" s="1873"/>
      <c r="K13" s="1873"/>
      <c r="L13" s="1873"/>
      <c r="M13" s="1873"/>
      <c r="N13" s="1873"/>
      <c r="O13" s="2055"/>
      <c r="Q13" s="2062"/>
      <c r="R13" s="1873"/>
      <c r="S13" s="1873"/>
      <c r="T13" s="1873"/>
      <c r="U13" s="1873"/>
      <c r="V13" s="1873"/>
      <c r="W13" s="2055"/>
      <c r="Y13" s="2062"/>
      <c r="Z13" s="1873"/>
      <c r="AA13" s="1873"/>
      <c r="AB13" s="1873"/>
      <c r="AC13" s="1873"/>
      <c r="AD13" s="1873"/>
      <c r="AE13" s="2055"/>
    </row>
    <row r="14" spans="1:31" ht="23.65" customHeight="1" thickBot="1" x14ac:dyDescent="0.3">
      <c r="A14" s="1031"/>
      <c r="B14" s="985"/>
      <c r="C14" s="897"/>
      <c r="D14" s="897"/>
      <c r="E14" s="897"/>
      <c r="F14" s="897"/>
      <c r="G14" s="898"/>
      <c r="I14" s="2054"/>
      <c r="J14" s="2056"/>
      <c r="K14" s="2056"/>
      <c r="L14" s="2056"/>
      <c r="M14" s="2056"/>
      <c r="N14" s="2056"/>
      <c r="O14" s="2057"/>
      <c r="Q14" s="2063"/>
      <c r="R14" s="2056"/>
      <c r="S14" s="2056"/>
      <c r="T14" s="2056"/>
      <c r="U14" s="2056"/>
      <c r="V14" s="2056"/>
      <c r="W14" s="2057"/>
      <c r="Y14" s="2063"/>
      <c r="Z14" s="2056"/>
      <c r="AA14" s="2056"/>
      <c r="AB14" s="2056"/>
      <c r="AC14" s="2056"/>
      <c r="AD14" s="2056"/>
      <c r="AE14" s="2057"/>
    </row>
    <row r="15" spans="1:31" ht="16.5" thickTop="1" thickBot="1" x14ac:dyDescent="0.3"/>
    <row r="16" spans="1:31" ht="23.65" customHeight="1" thickTop="1" x14ac:dyDescent="0.25">
      <c r="A16" s="2061" t="s">
        <v>950</v>
      </c>
      <c r="B16" s="621" t="s">
        <v>41</v>
      </c>
      <c r="C16" s="621"/>
      <c r="D16" s="621" t="s">
        <v>108</v>
      </c>
      <c r="E16" s="621"/>
      <c r="F16" s="621" t="s">
        <v>108</v>
      </c>
      <c r="G16" s="899"/>
      <c r="I16" s="942" t="s">
        <v>1868</v>
      </c>
      <c r="J16" s="1598" t="s">
        <v>41</v>
      </c>
      <c r="K16" s="1627"/>
      <c r="L16" s="1640" t="s">
        <v>108</v>
      </c>
      <c r="M16" s="1641"/>
      <c r="N16" s="1641" t="s">
        <v>108</v>
      </c>
      <c r="O16" s="1642"/>
      <c r="Q16" s="942" t="s">
        <v>1864</v>
      </c>
      <c r="R16" s="1598" t="s">
        <v>41</v>
      </c>
      <c r="S16" s="1627"/>
      <c r="T16" s="1640" t="s">
        <v>108</v>
      </c>
      <c r="U16" s="1641"/>
      <c r="V16" s="1641" t="s">
        <v>108</v>
      </c>
      <c r="W16" s="1642"/>
      <c r="Y16" s="942" t="s">
        <v>1874</v>
      </c>
      <c r="Z16" s="621" t="s">
        <v>41</v>
      </c>
      <c r="AA16" s="622"/>
      <c r="AB16" s="623" t="s">
        <v>108</v>
      </c>
      <c r="AC16" s="624"/>
      <c r="AD16" s="624" t="s">
        <v>108</v>
      </c>
      <c r="AE16" s="625"/>
    </row>
    <row r="17" spans="1:31" ht="20.25" customHeight="1" x14ac:dyDescent="0.25">
      <c r="A17" s="2062"/>
      <c r="B17" s="1229" t="s">
        <v>946</v>
      </c>
      <c r="C17" s="1229"/>
      <c r="D17" s="646">
        <v>49000</v>
      </c>
      <c r="E17" s="646"/>
      <c r="F17" s="727">
        <f>D17*(1-'SZORZÓ+FELTÉTELEK'!$A$1)</f>
        <v>49000</v>
      </c>
      <c r="G17" s="878"/>
      <c r="I17" s="943"/>
      <c r="J17" s="2039" t="s">
        <v>1869</v>
      </c>
      <c r="K17" s="2040"/>
      <c r="L17" s="1218">
        <v>78000</v>
      </c>
      <c r="M17" s="1644"/>
      <c r="N17" s="727">
        <f>L17*(1-'SZORZÓ+FELTÉTELEK'!$A$1)</f>
        <v>78000</v>
      </c>
      <c r="O17" s="878"/>
      <c r="Q17" s="943"/>
      <c r="R17" s="638" t="s">
        <v>1865</v>
      </c>
      <c r="S17" s="1623"/>
      <c r="T17" s="1217">
        <v>190000</v>
      </c>
      <c r="U17" s="1218"/>
      <c r="V17" s="727">
        <f>T17*(1-'SZORZÓ+FELTÉTELEK'!$A$1)</f>
        <v>190000</v>
      </c>
      <c r="W17" s="878"/>
      <c r="Y17" s="943"/>
      <c r="Z17" s="799" t="s">
        <v>1865</v>
      </c>
      <c r="AA17" s="782"/>
      <c r="AB17" s="787">
        <v>118000</v>
      </c>
      <c r="AC17" s="1107"/>
      <c r="AD17" s="727">
        <f>AB17*(1-'SZORZÓ+FELTÉTELEK'!$A$1)</f>
        <v>118000</v>
      </c>
      <c r="AE17" s="878"/>
    </row>
    <row r="18" spans="1:31" ht="20.25" customHeight="1" x14ac:dyDescent="0.25">
      <c r="A18" s="2062"/>
      <c r="B18" s="1229" t="s">
        <v>941</v>
      </c>
      <c r="C18" s="1229"/>
      <c r="D18" s="646">
        <v>67000</v>
      </c>
      <c r="E18" s="646"/>
      <c r="F18" s="727">
        <f>D18*(1-'SZORZÓ+FELTÉTELEK'!$A$1)</f>
        <v>67000</v>
      </c>
      <c r="G18" s="878"/>
      <c r="I18" s="1552"/>
      <c r="J18" s="2058" t="s">
        <v>1870</v>
      </c>
      <c r="K18" s="2059"/>
      <c r="L18" s="646">
        <v>96000</v>
      </c>
      <c r="M18" s="646"/>
      <c r="N18" s="727">
        <f>L18*(1-'SZORZÓ+FELTÉTELEK'!$A$1)</f>
        <v>96000</v>
      </c>
      <c r="O18" s="878"/>
      <c r="Q18" s="1552"/>
      <c r="R18" s="638"/>
      <c r="S18" s="639"/>
      <c r="T18" s="639"/>
      <c r="U18" s="639"/>
      <c r="V18" s="639"/>
      <c r="W18" s="640"/>
      <c r="Y18" s="1552"/>
      <c r="Z18" s="1209"/>
      <c r="AA18" s="781"/>
      <c r="AB18" s="781"/>
      <c r="AC18" s="781"/>
      <c r="AD18" s="781"/>
      <c r="AE18" s="1381"/>
    </row>
    <row r="19" spans="1:31" ht="20.25" customHeight="1" x14ac:dyDescent="0.25">
      <c r="A19" s="2062"/>
      <c r="B19" s="708" t="s">
        <v>940</v>
      </c>
      <c r="C19" s="709"/>
      <c r="D19" s="709"/>
      <c r="E19" s="709"/>
      <c r="F19" s="709"/>
      <c r="G19" s="1065"/>
      <c r="I19" s="943"/>
      <c r="J19" s="2060" t="s">
        <v>1871</v>
      </c>
      <c r="K19" s="639"/>
      <c r="L19" s="639"/>
      <c r="M19" s="639"/>
      <c r="N19" s="639"/>
      <c r="O19" s="640"/>
      <c r="Q19" s="943"/>
      <c r="R19" s="804"/>
      <c r="S19" s="805"/>
      <c r="T19" s="805"/>
      <c r="U19" s="805"/>
      <c r="V19" s="805"/>
      <c r="W19" s="806"/>
      <c r="Y19" s="943"/>
      <c r="Z19" s="801"/>
      <c r="AA19" s="802"/>
      <c r="AB19" s="802"/>
      <c r="AC19" s="802"/>
      <c r="AD19" s="802"/>
      <c r="AE19" s="1382"/>
    </row>
    <row r="20" spans="1:31" ht="20.25" customHeight="1" x14ac:dyDescent="0.25">
      <c r="A20" s="2062"/>
      <c r="B20" s="714"/>
      <c r="C20" s="715"/>
      <c r="D20" s="715"/>
      <c r="E20" s="715"/>
      <c r="F20" s="715"/>
      <c r="G20" s="1067"/>
      <c r="I20" s="943"/>
      <c r="J20" s="641"/>
      <c r="K20" s="642"/>
      <c r="L20" s="642"/>
      <c r="M20" s="642"/>
      <c r="N20" s="642"/>
      <c r="O20" s="643"/>
      <c r="Q20" s="943"/>
      <c r="R20" s="641"/>
      <c r="S20" s="642"/>
      <c r="T20" s="642"/>
      <c r="U20" s="642"/>
      <c r="V20" s="642"/>
      <c r="W20" s="643"/>
      <c r="Y20" s="943"/>
      <c r="Z20" s="735"/>
      <c r="AA20" s="736"/>
      <c r="AB20" s="736"/>
      <c r="AC20" s="736"/>
      <c r="AD20" s="736"/>
      <c r="AE20" s="1383"/>
    </row>
    <row r="21" spans="1:31" ht="12.75" customHeight="1" x14ac:dyDescent="0.25">
      <c r="A21" s="2062"/>
      <c r="B21" s="88" t="s">
        <v>607</v>
      </c>
      <c r="C21" s="152" t="s">
        <v>148</v>
      </c>
      <c r="D21" s="2044"/>
      <c r="E21" s="2045"/>
      <c r="F21" s="88" t="s">
        <v>3</v>
      </c>
      <c r="G21" s="112" t="s">
        <v>4</v>
      </c>
      <c r="I21" s="943"/>
      <c r="J21" s="26" t="s">
        <v>2</v>
      </c>
      <c r="K21" s="98" t="s">
        <v>1872</v>
      </c>
      <c r="L21" s="1581"/>
      <c r="M21" s="1582"/>
      <c r="N21" s="138" t="s">
        <v>3</v>
      </c>
      <c r="O21" s="139" t="s">
        <v>4</v>
      </c>
      <c r="Q21" s="943"/>
      <c r="R21" s="26" t="s">
        <v>2</v>
      </c>
      <c r="S21" s="98" t="s">
        <v>1866</v>
      </c>
      <c r="T21" s="1581"/>
      <c r="U21" s="1582"/>
      <c r="V21" s="138" t="s">
        <v>3</v>
      </c>
      <c r="W21" s="139" t="s">
        <v>4</v>
      </c>
      <c r="Y21" s="943"/>
      <c r="Z21" s="88" t="s">
        <v>2</v>
      </c>
      <c r="AA21" s="89" t="s">
        <v>1875</v>
      </c>
      <c r="AB21" s="764"/>
      <c r="AC21" s="765"/>
      <c r="AD21" s="87" t="s">
        <v>3</v>
      </c>
      <c r="AE21" s="112" t="s">
        <v>4</v>
      </c>
    </row>
    <row r="22" spans="1:31" ht="12.75" customHeight="1" x14ac:dyDescent="0.25">
      <c r="A22" s="2062"/>
      <c r="B22" s="88" t="s">
        <v>610</v>
      </c>
      <c r="C22" s="152" t="s">
        <v>949</v>
      </c>
      <c r="D22" s="2046"/>
      <c r="E22" s="2047"/>
      <c r="F22" s="88" t="s">
        <v>6</v>
      </c>
      <c r="G22" s="111" t="s">
        <v>948</v>
      </c>
      <c r="I22" s="943"/>
      <c r="J22" s="1185"/>
      <c r="K22" s="2035"/>
      <c r="L22" s="1583"/>
      <c r="M22" s="1584"/>
      <c r="N22" s="138" t="s">
        <v>6</v>
      </c>
      <c r="O22" s="137" t="s">
        <v>809</v>
      </c>
      <c r="Q22" s="943"/>
      <c r="R22" s="1185"/>
      <c r="S22" s="2035"/>
      <c r="T22" s="1583"/>
      <c r="U22" s="1584"/>
      <c r="V22" s="138" t="s">
        <v>6</v>
      </c>
      <c r="W22" s="137" t="s">
        <v>1512</v>
      </c>
      <c r="Y22" s="943"/>
      <c r="Z22" s="1758"/>
      <c r="AA22" s="2041"/>
      <c r="AB22" s="766"/>
      <c r="AC22" s="767"/>
      <c r="AD22" s="87" t="s">
        <v>6</v>
      </c>
      <c r="AE22" s="111" t="s">
        <v>232</v>
      </c>
    </row>
    <row r="23" spans="1:31" ht="12.75" customHeight="1" x14ac:dyDescent="0.25">
      <c r="A23" s="2062"/>
      <c r="B23" s="88" t="s">
        <v>606</v>
      </c>
      <c r="C23" s="152" t="s">
        <v>58</v>
      </c>
      <c r="D23" s="2046"/>
      <c r="E23" s="2047"/>
      <c r="F23" s="36" t="s">
        <v>10</v>
      </c>
      <c r="G23" s="126" t="s">
        <v>20</v>
      </c>
      <c r="I23" s="943"/>
      <c r="J23" s="2036"/>
      <c r="K23" s="2037"/>
      <c r="L23" s="1583"/>
      <c r="M23" s="1584"/>
      <c r="N23" s="18" t="s">
        <v>8</v>
      </c>
      <c r="O23" s="115" t="s">
        <v>14</v>
      </c>
      <c r="Q23" s="943"/>
      <c r="R23" s="2036"/>
      <c r="S23" s="2037"/>
      <c r="T23" s="1583"/>
      <c r="U23" s="1584"/>
      <c r="V23" s="18" t="s">
        <v>8</v>
      </c>
      <c r="W23" s="115" t="s">
        <v>14</v>
      </c>
      <c r="Y23" s="943"/>
      <c r="Z23" s="2023"/>
      <c r="AA23" s="2042"/>
      <c r="AB23" s="766"/>
      <c r="AC23" s="767"/>
      <c r="AD23" s="7" t="s">
        <v>8</v>
      </c>
      <c r="AE23" s="110" t="s">
        <v>14</v>
      </c>
    </row>
    <row r="24" spans="1:31" ht="12.75" customHeight="1" x14ac:dyDescent="0.25">
      <c r="A24" s="2062"/>
      <c r="B24" s="2050"/>
      <c r="C24" s="2051"/>
      <c r="D24" s="2048"/>
      <c r="E24" s="2049"/>
      <c r="F24" s="36" t="s">
        <v>759</v>
      </c>
      <c r="G24" s="126">
        <v>20</v>
      </c>
      <c r="I24" s="943"/>
      <c r="J24" s="2036"/>
      <c r="K24" s="2037"/>
      <c r="L24" s="1583"/>
      <c r="M24" s="1584"/>
      <c r="N24" s="88" t="s">
        <v>10</v>
      </c>
      <c r="O24" s="437" t="s">
        <v>32</v>
      </c>
      <c r="Q24" s="943"/>
      <c r="R24" s="2036"/>
      <c r="S24" s="2037"/>
      <c r="T24" s="1583"/>
      <c r="U24" s="1584"/>
      <c r="V24" s="88" t="s">
        <v>10</v>
      </c>
      <c r="W24" s="437" t="s">
        <v>20</v>
      </c>
      <c r="Y24" s="943"/>
      <c r="Z24" s="2023"/>
      <c r="AA24" s="2042"/>
      <c r="AB24" s="766"/>
      <c r="AC24" s="767"/>
      <c r="AD24" s="90" t="s">
        <v>10</v>
      </c>
      <c r="AE24" s="110" t="s">
        <v>32</v>
      </c>
    </row>
    <row r="25" spans="1:31" ht="12.75" customHeight="1" x14ac:dyDescent="0.25">
      <c r="A25" s="2062"/>
      <c r="B25" s="1873" t="s">
        <v>938</v>
      </c>
      <c r="C25" s="1873"/>
      <c r="D25" s="1873"/>
      <c r="E25" s="1873"/>
      <c r="F25" s="1873"/>
      <c r="G25" s="2055"/>
      <c r="I25" s="943"/>
      <c r="J25" s="1188"/>
      <c r="K25" s="2038"/>
      <c r="L25" s="1585"/>
      <c r="M25" s="1586"/>
      <c r="N25" s="26" t="s">
        <v>759</v>
      </c>
      <c r="O25" s="273">
        <v>1</v>
      </c>
      <c r="Q25" s="943"/>
      <c r="R25" s="1188"/>
      <c r="S25" s="2038"/>
      <c r="T25" s="1585"/>
      <c r="U25" s="1586"/>
      <c r="V25" s="88"/>
      <c r="W25" s="437"/>
      <c r="Y25" s="943"/>
      <c r="Z25" s="1760"/>
      <c r="AA25" s="2043"/>
      <c r="AB25" s="768"/>
      <c r="AC25" s="769"/>
      <c r="AD25" s="88"/>
      <c r="AE25" s="437"/>
    </row>
    <row r="26" spans="1:31" ht="133.5" customHeight="1" x14ac:dyDescent="0.25">
      <c r="A26" s="2062"/>
      <c r="B26" s="1873"/>
      <c r="C26" s="1873"/>
      <c r="D26" s="1873"/>
      <c r="E26" s="1873"/>
      <c r="F26" s="1873"/>
      <c r="G26" s="2055"/>
      <c r="I26" s="943"/>
      <c r="J26" s="632" t="s">
        <v>1873</v>
      </c>
      <c r="K26" s="633"/>
      <c r="L26" s="633"/>
      <c r="M26" s="633"/>
      <c r="N26" s="633"/>
      <c r="O26" s="2064"/>
      <c r="Q26" s="943"/>
      <c r="R26" s="817" t="s">
        <v>1867</v>
      </c>
      <c r="S26" s="818"/>
      <c r="T26" s="818"/>
      <c r="U26" s="818"/>
      <c r="V26" s="818"/>
      <c r="W26" s="911"/>
      <c r="Y26" s="943"/>
      <c r="Z26" s="730" t="s">
        <v>1897</v>
      </c>
      <c r="AA26" s="681"/>
      <c r="AB26" s="681"/>
      <c r="AC26" s="681"/>
      <c r="AD26" s="681"/>
      <c r="AE26" s="919"/>
    </row>
    <row r="27" spans="1:31" ht="23.65" customHeight="1" thickBot="1" x14ac:dyDescent="0.3">
      <c r="A27" s="2063"/>
      <c r="B27" s="2056"/>
      <c r="C27" s="2056"/>
      <c r="D27" s="2056"/>
      <c r="E27" s="2056"/>
      <c r="F27" s="2056"/>
      <c r="G27" s="2057"/>
      <c r="I27" s="1226"/>
      <c r="J27" s="2065"/>
      <c r="K27" s="2066"/>
      <c r="L27" s="2066"/>
      <c r="M27" s="2066"/>
      <c r="N27" s="2066"/>
      <c r="O27" s="2067"/>
      <c r="Q27" s="1226"/>
      <c r="R27" s="912"/>
      <c r="S27" s="913"/>
      <c r="T27" s="913"/>
      <c r="U27" s="913"/>
      <c r="V27" s="913"/>
      <c r="W27" s="914"/>
      <c r="Y27" s="1226"/>
      <c r="Z27" s="920"/>
      <c r="AA27" s="921"/>
      <c r="AB27" s="921"/>
      <c r="AC27" s="921"/>
      <c r="AD27" s="921"/>
      <c r="AE27" s="922"/>
    </row>
    <row r="28" spans="1:31" ht="15.75" thickTop="1" x14ac:dyDescent="0.25"/>
    <row r="29" spans="1:31" ht="23.65" hidden="1" customHeight="1" x14ac:dyDescent="0.25"/>
    <row r="30" spans="1:31" ht="20.25" hidden="1" customHeight="1" x14ac:dyDescent="0.25"/>
    <row r="31" spans="1:31" ht="15" hidden="1" customHeight="1" x14ac:dyDescent="0.25"/>
    <row r="32" spans="1:31" ht="20.25" hidden="1" customHeight="1" x14ac:dyDescent="0.25"/>
    <row r="33" ht="20.25" hidden="1" customHeight="1" x14ac:dyDescent="0.25"/>
    <row r="34" ht="12.75" hidden="1" customHeight="1" x14ac:dyDescent="0.25"/>
    <row r="35" ht="12.75" hidden="1" customHeight="1" x14ac:dyDescent="0.25"/>
    <row r="36" ht="12.75" hidden="1" customHeight="1" x14ac:dyDescent="0.25"/>
    <row r="37" ht="12.75" hidden="1" customHeight="1" x14ac:dyDescent="0.25"/>
    <row r="38" ht="12.75" hidden="1" customHeight="1" x14ac:dyDescent="0.25"/>
    <row r="39" ht="133.5" hidden="1" customHeight="1" x14ac:dyDescent="0.25"/>
    <row r="40" ht="23.65" hidden="1" customHeight="1" x14ac:dyDescent="0.25"/>
    <row r="41" ht="23.65" hidden="1" customHeight="1" x14ac:dyDescent="0.25"/>
    <row r="42" ht="20.25" hidden="1" customHeight="1" x14ac:dyDescent="0.25"/>
    <row r="43" ht="20.25" hidden="1" customHeight="1" x14ac:dyDescent="0.25"/>
    <row r="44" ht="20.25" hidden="1" customHeight="1" x14ac:dyDescent="0.25"/>
    <row r="45" ht="20.25" hidden="1" customHeight="1" x14ac:dyDescent="0.25"/>
    <row r="46" ht="12.75" hidden="1" customHeight="1" x14ac:dyDescent="0.25"/>
    <row r="47" ht="12.75" hidden="1" customHeight="1" x14ac:dyDescent="0.25"/>
    <row r="48" ht="12.75" hidden="1" customHeight="1" x14ac:dyDescent="0.25"/>
    <row r="49" spans="1:31" ht="12.75" hidden="1" customHeight="1" x14ac:dyDescent="0.25"/>
    <row r="50" spans="1:31" ht="12.75" hidden="1" customHeight="1" x14ac:dyDescent="0.25"/>
    <row r="51" spans="1:31" ht="133.5" hidden="1" customHeight="1" x14ac:dyDescent="0.25"/>
    <row r="52" spans="1:31" ht="23.65" hidden="1" customHeight="1" x14ac:dyDescent="0.25"/>
    <row r="53" spans="1:31" ht="15" hidden="1" customHeight="1" x14ac:dyDescent="0.25"/>
    <row r="54" spans="1:31" hidden="1" x14ac:dyDescent="0.25"/>
    <row r="55" spans="1:31" ht="19.5" thickBot="1" x14ac:dyDescent="0.3">
      <c r="A55" s="1935" t="s">
        <v>1539</v>
      </c>
      <c r="B55" s="1935"/>
      <c r="C55" s="1935"/>
      <c r="D55" s="1935"/>
      <c r="E55" s="1935"/>
      <c r="F55" s="1935"/>
      <c r="G55" s="1935"/>
      <c r="H55" s="1935"/>
      <c r="I55" s="1935"/>
      <c r="J55" s="1935"/>
      <c r="K55" s="1935"/>
      <c r="L55" s="1935"/>
      <c r="M55" s="1935"/>
      <c r="N55" s="1935"/>
      <c r="O55" s="1935"/>
      <c r="P55" s="1935"/>
      <c r="Q55" s="1935"/>
      <c r="R55" s="1935"/>
      <c r="S55" s="1935"/>
      <c r="T55" s="1935"/>
      <c r="U55" s="1935"/>
      <c r="V55" s="1935"/>
      <c r="W55" s="1935"/>
      <c r="X55" s="1935"/>
      <c r="Y55" s="1935"/>
      <c r="Z55" s="1935"/>
      <c r="AA55" s="1935"/>
      <c r="AB55" s="1935"/>
      <c r="AC55" s="1935"/>
      <c r="AD55" s="1935"/>
      <c r="AE55" s="1935"/>
    </row>
    <row r="56" spans="1:31" x14ac:dyDescent="0.25">
      <c r="A56" s="1773" t="s">
        <v>937</v>
      </c>
      <c r="B56" s="322"/>
      <c r="C56" s="661" t="s">
        <v>1540</v>
      </c>
      <c r="D56" s="662"/>
      <c r="E56" s="662"/>
      <c r="F56" s="662"/>
      <c r="G56" s="663"/>
      <c r="I56" s="1773" t="s">
        <v>1720</v>
      </c>
    </row>
    <row r="57" spans="1:31" x14ac:dyDescent="0.25">
      <c r="A57" s="1774"/>
      <c r="C57" s="664"/>
      <c r="D57" s="665"/>
      <c r="E57" s="665"/>
      <c r="F57" s="665"/>
      <c r="G57" s="666"/>
      <c r="I57" s="1774"/>
    </row>
    <row r="58" spans="1:31" x14ac:dyDescent="0.25">
      <c r="A58" s="1774"/>
      <c r="C58" s="664"/>
      <c r="D58" s="665"/>
      <c r="E58" s="665"/>
      <c r="F58" s="665"/>
      <c r="G58" s="666"/>
      <c r="I58" s="1774"/>
    </row>
    <row r="59" spans="1:31" x14ac:dyDescent="0.25">
      <c r="A59" s="1774"/>
      <c r="C59" s="664"/>
      <c r="D59" s="665"/>
      <c r="E59" s="665"/>
      <c r="F59" s="665"/>
      <c r="G59" s="666"/>
      <c r="I59" s="1774"/>
    </row>
    <row r="60" spans="1:31" x14ac:dyDescent="0.25">
      <c r="A60" s="1774"/>
      <c r="C60" s="664"/>
      <c r="D60" s="665"/>
      <c r="E60" s="665"/>
      <c r="F60" s="665"/>
      <c r="G60" s="666"/>
      <c r="I60" s="1774"/>
    </row>
    <row r="61" spans="1:31" x14ac:dyDescent="0.25">
      <c r="A61" s="1774"/>
      <c r="C61" s="664"/>
      <c r="D61" s="665"/>
      <c r="E61" s="665"/>
      <c r="F61" s="665"/>
      <c r="G61" s="666"/>
      <c r="I61" s="1774"/>
    </row>
    <row r="62" spans="1:31" x14ac:dyDescent="0.25">
      <c r="A62" s="1774"/>
      <c r="C62" s="664"/>
      <c r="D62" s="665"/>
      <c r="E62" s="665"/>
      <c r="F62" s="665"/>
      <c r="G62" s="666"/>
      <c r="I62" s="1774"/>
    </row>
    <row r="63" spans="1:31" x14ac:dyDescent="0.25">
      <c r="A63" s="1774"/>
      <c r="C63" s="664"/>
      <c r="D63" s="665"/>
      <c r="E63" s="665"/>
      <c r="F63" s="665"/>
      <c r="G63" s="666"/>
      <c r="I63" s="1774"/>
    </row>
    <row r="64" spans="1:31" x14ac:dyDescent="0.25">
      <c r="A64" s="1774"/>
      <c r="C64" s="664"/>
      <c r="D64" s="665"/>
      <c r="E64" s="665"/>
      <c r="F64" s="665"/>
      <c r="G64" s="666"/>
      <c r="I64" s="1774"/>
    </row>
    <row r="65" spans="1:9" x14ac:dyDescent="0.25">
      <c r="A65" s="1774"/>
      <c r="C65" s="664"/>
      <c r="D65" s="665"/>
      <c r="E65" s="665"/>
      <c r="F65" s="665"/>
      <c r="G65" s="666"/>
      <c r="I65" s="1774"/>
    </row>
    <row r="66" spans="1:9" x14ac:dyDescent="0.25">
      <c r="A66" s="1774"/>
      <c r="C66" s="664"/>
      <c r="D66" s="665"/>
      <c r="E66" s="665"/>
      <c r="F66" s="665"/>
      <c r="G66" s="666"/>
      <c r="I66" s="1774"/>
    </row>
    <row r="67" spans="1:9" ht="102" customHeight="1" thickBot="1" x14ac:dyDescent="0.3">
      <c r="A67" s="1775"/>
      <c r="B67" s="322"/>
      <c r="C67" s="667"/>
      <c r="D67" s="668"/>
      <c r="E67" s="668"/>
      <c r="F67" s="668"/>
      <c r="G67" s="669"/>
      <c r="I67" s="1775"/>
    </row>
    <row r="68" spans="1:9" ht="14.45" customHeight="1" thickBot="1" x14ac:dyDescent="0.3">
      <c r="A68" s="314" t="s">
        <v>1538</v>
      </c>
      <c r="B68" s="315"/>
      <c r="C68" s="795" t="s">
        <v>1538</v>
      </c>
      <c r="D68" s="796"/>
      <c r="E68" s="796"/>
      <c r="F68" s="796"/>
      <c r="G68" s="797"/>
      <c r="I68" s="314" t="s">
        <v>1538</v>
      </c>
    </row>
  </sheetData>
  <mergeCells count="112">
    <mergeCell ref="A56:A67"/>
    <mergeCell ref="C56:G67"/>
    <mergeCell ref="C68:G68"/>
    <mergeCell ref="I16:I27"/>
    <mergeCell ref="J16:K16"/>
    <mergeCell ref="R12:W14"/>
    <mergeCell ref="V5:W5"/>
    <mergeCell ref="R6:W7"/>
    <mergeCell ref="R11:S11"/>
    <mergeCell ref="J12:O14"/>
    <mergeCell ref="D8:E11"/>
    <mergeCell ref="F11:G11"/>
    <mergeCell ref="B12:G14"/>
    <mergeCell ref="Q16:Q27"/>
    <mergeCell ref="R16:S16"/>
    <mergeCell ref="T16:U16"/>
    <mergeCell ref="V16:W16"/>
    <mergeCell ref="R17:S17"/>
    <mergeCell ref="T17:U17"/>
    <mergeCell ref="V17:W17"/>
    <mergeCell ref="R18:W20"/>
    <mergeCell ref="J22:K25"/>
    <mergeCell ref="J26:O27"/>
    <mergeCell ref="A55:AE55"/>
    <mergeCell ref="J4:K4"/>
    <mergeCell ref="N4:O4"/>
    <mergeCell ref="R4:S4"/>
    <mergeCell ref="T5:U5"/>
    <mergeCell ref="J11:K11"/>
    <mergeCell ref="J6:O7"/>
    <mergeCell ref="A1:AE1"/>
    <mergeCell ref="L17:M17"/>
    <mergeCell ref="A16:A27"/>
    <mergeCell ref="F16:G16"/>
    <mergeCell ref="T8:U11"/>
    <mergeCell ref="T3:U3"/>
    <mergeCell ref="T4:U4"/>
    <mergeCell ref="R5:S5"/>
    <mergeCell ref="A3:A14"/>
    <mergeCell ref="B3:C3"/>
    <mergeCell ref="D3:E3"/>
    <mergeCell ref="F3:G3"/>
    <mergeCell ref="B4:C4"/>
    <mergeCell ref="D4:E4"/>
    <mergeCell ref="F4:G4"/>
    <mergeCell ref="B5:C5"/>
    <mergeCell ref="D5:E5"/>
    <mergeCell ref="F5:G5"/>
    <mergeCell ref="AB5:AC5"/>
    <mergeCell ref="AD4:AE4"/>
    <mergeCell ref="AB3:AC3"/>
    <mergeCell ref="V4:W4"/>
    <mergeCell ref="N3:O3"/>
    <mergeCell ref="L3:M3"/>
    <mergeCell ref="L4:M4"/>
    <mergeCell ref="L21:M25"/>
    <mergeCell ref="V3:W3"/>
    <mergeCell ref="R3:S3"/>
    <mergeCell ref="Q3:Q14"/>
    <mergeCell ref="AB4:AC4"/>
    <mergeCell ref="AB8:AC11"/>
    <mergeCell ref="Y3:Y14"/>
    <mergeCell ref="Z3:AA3"/>
    <mergeCell ref="Z4:AA4"/>
    <mergeCell ref="AD3:AE3"/>
    <mergeCell ref="Z6:AE7"/>
    <mergeCell ref="Z12:AE14"/>
    <mergeCell ref="Z11:AA11"/>
    <mergeCell ref="Z5:AA5"/>
    <mergeCell ref="AD5:AE5"/>
    <mergeCell ref="J3:K3"/>
    <mergeCell ref="L8:M11"/>
    <mergeCell ref="J5:K5"/>
    <mergeCell ref="L5:M5"/>
    <mergeCell ref="N5:O5"/>
    <mergeCell ref="B24:C24"/>
    <mergeCell ref="I56:I67"/>
    <mergeCell ref="I3:I14"/>
    <mergeCell ref="N17:O17"/>
    <mergeCell ref="B17:C17"/>
    <mergeCell ref="B25:G27"/>
    <mergeCell ref="D16:E16"/>
    <mergeCell ref="D17:E17"/>
    <mergeCell ref="D21:E24"/>
    <mergeCell ref="F17:G17"/>
    <mergeCell ref="B18:C18"/>
    <mergeCell ref="D18:E18"/>
    <mergeCell ref="B16:C16"/>
    <mergeCell ref="L16:M16"/>
    <mergeCell ref="J18:K18"/>
    <mergeCell ref="L18:M18"/>
    <mergeCell ref="B6:G7"/>
    <mergeCell ref="N18:O18"/>
    <mergeCell ref="J19:O20"/>
    <mergeCell ref="F18:G18"/>
    <mergeCell ref="B19:G20"/>
    <mergeCell ref="AD16:AE16"/>
    <mergeCell ref="Z17:AA17"/>
    <mergeCell ref="AB17:AC17"/>
    <mergeCell ref="AD17:AE17"/>
    <mergeCell ref="Z18:AE20"/>
    <mergeCell ref="AB21:AC25"/>
    <mergeCell ref="Z22:AA25"/>
    <mergeCell ref="Z26:AE27"/>
    <mergeCell ref="N16:O16"/>
    <mergeCell ref="Y16:Y27"/>
    <mergeCell ref="Z16:AA16"/>
    <mergeCell ref="AB16:AC16"/>
    <mergeCell ref="T21:U25"/>
    <mergeCell ref="R22:S25"/>
    <mergeCell ref="R26:W27"/>
    <mergeCell ref="J17:K17"/>
  </mergeCells>
  <printOptions horizontalCentered="1"/>
  <pageMargins left="0.19685039370078741" right="0.19685039370078741" top="0.19685039370078741" bottom="0.19685039370078741" header="0.31496062992125984" footer="0.31496062992125984"/>
  <pageSetup paperSize="9" scale="51"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F62"/>
  <sheetViews>
    <sheetView zoomScale="80" zoomScaleNormal="80" zoomScaleSheetLayoutView="100" workbookViewId="0">
      <pane ySplit="1" topLeftCell="A2" activePane="bottomLeft" state="frozen"/>
      <selection pane="bottomLeft" sqref="A1:O1"/>
    </sheetView>
  </sheetViews>
  <sheetFormatPr defaultColWidth="9.28515625" defaultRowHeight="12.75" x14ac:dyDescent="0.25"/>
  <cols>
    <col min="1" max="1" width="13.28515625" style="1" customWidth="1"/>
    <col min="2" max="2" width="11.42578125" style="1" customWidth="1"/>
    <col min="3" max="3" width="6.7109375" style="5" customWidth="1"/>
    <col min="4" max="4" width="0.7109375" style="1" customWidth="1"/>
    <col min="5" max="5" width="13.28515625" style="1" customWidth="1"/>
    <col min="6" max="6" width="11.42578125" style="1" customWidth="1"/>
    <col min="7" max="7" width="6.7109375" style="5" customWidth="1"/>
    <col min="8" max="8" width="0.7109375" style="1" customWidth="1"/>
    <col min="9" max="9" width="13.28515625" style="1" customWidth="1"/>
    <col min="10" max="10" width="11.42578125" style="1" customWidth="1"/>
    <col min="11" max="11" width="6.7109375" style="1" customWidth="1"/>
    <col min="12" max="12" width="0.5703125" style="1" customWidth="1"/>
    <col min="13" max="13" width="13.28515625" style="1" customWidth="1"/>
    <col min="14" max="14" width="11.42578125" style="1" customWidth="1"/>
    <col min="15" max="15" width="6.7109375" style="1" customWidth="1"/>
    <col min="16" max="16" width="0.7109375" style="1" customWidth="1"/>
    <col min="17" max="17" width="13.28515625" style="1" customWidth="1"/>
    <col min="18" max="18" width="11.42578125" style="1" customWidth="1"/>
    <col min="19" max="19" width="6.7109375" style="1" customWidth="1"/>
    <col min="20" max="16384" width="9.28515625" style="1"/>
  </cols>
  <sheetData>
    <row r="1" spans="1:15" ht="30.75" customHeight="1" x14ac:dyDescent="0.25">
      <c r="A1" s="918" t="s">
        <v>414</v>
      </c>
      <c r="B1" s="918"/>
      <c r="C1" s="918"/>
      <c r="D1" s="918"/>
      <c r="E1" s="918"/>
      <c r="F1" s="918"/>
      <c r="G1" s="918"/>
      <c r="H1" s="918"/>
      <c r="I1" s="918"/>
      <c r="J1" s="918"/>
      <c r="K1" s="918"/>
      <c r="L1" s="918"/>
      <c r="M1" s="918"/>
      <c r="N1" s="918"/>
      <c r="O1" s="918"/>
    </row>
    <row r="2" spans="1:15" ht="18.75" customHeight="1" thickBot="1" x14ac:dyDescent="0.3">
      <c r="A2" s="1313"/>
      <c r="B2" s="1313"/>
      <c r="C2" s="1313"/>
      <c r="D2" s="1313"/>
      <c r="E2" s="1313"/>
      <c r="F2" s="1313"/>
      <c r="G2" s="1313"/>
    </row>
    <row r="3" spans="1:15" ht="23.65" customHeight="1" thickTop="1" x14ac:dyDescent="0.25">
      <c r="A3" s="2118" t="s">
        <v>2114</v>
      </c>
      <c r="B3" s="2121" t="s">
        <v>41</v>
      </c>
      <c r="C3" s="2122"/>
      <c r="D3" s="2"/>
      <c r="E3" s="1029" t="s">
        <v>613</v>
      </c>
      <c r="F3" s="686" t="s">
        <v>41</v>
      </c>
      <c r="G3" s="877"/>
      <c r="I3" s="2123" t="s">
        <v>2110</v>
      </c>
      <c r="J3" s="2126" t="s">
        <v>41</v>
      </c>
      <c r="K3" s="2127"/>
      <c r="L3" s="2"/>
      <c r="M3" s="852" t="s">
        <v>416</v>
      </c>
      <c r="N3" s="815" t="s">
        <v>41</v>
      </c>
      <c r="O3" s="900"/>
    </row>
    <row r="4" spans="1:15" ht="20.25" customHeight="1" x14ac:dyDescent="0.25">
      <c r="A4" s="2119"/>
      <c r="B4" s="2080" t="s">
        <v>17</v>
      </c>
      <c r="C4" s="2081"/>
      <c r="D4" s="2"/>
      <c r="E4" s="1030"/>
      <c r="F4" s="2082" t="s">
        <v>657</v>
      </c>
      <c r="G4" s="2083"/>
      <c r="I4" s="2124"/>
      <c r="J4" s="2080" t="s">
        <v>417</v>
      </c>
      <c r="K4" s="2115"/>
      <c r="L4" s="2"/>
      <c r="M4" s="853"/>
      <c r="N4" s="2082" t="s">
        <v>418</v>
      </c>
      <c r="O4" s="2114"/>
    </row>
    <row r="5" spans="1:15" ht="20.25" hidden="1" customHeight="1" x14ac:dyDescent="0.25">
      <c r="A5" s="2119"/>
      <c r="B5" s="2116">
        <v>29400</v>
      </c>
      <c r="C5" s="1156"/>
      <c r="D5" s="2"/>
      <c r="E5" s="1030"/>
      <c r="F5" s="770">
        <v>29400</v>
      </c>
      <c r="G5" s="798"/>
      <c r="I5" s="2124"/>
      <c r="J5" s="2116">
        <v>44000</v>
      </c>
      <c r="K5" s="2117"/>
      <c r="L5" s="2"/>
      <c r="M5" s="853"/>
      <c r="N5" s="727">
        <v>31500</v>
      </c>
      <c r="O5" s="851"/>
    </row>
    <row r="6" spans="1:15" ht="20.25" customHeight="1" x14ac:dyDescent="0.25">
      <c r="A6" s="2119"/>
      <c r="B6" s="2116">
        <f>B5*(1-'SZORZÓ+FELTÉTELEK'!$A$1)</f>
        <v>29400</v>
      </c>
      <c r="C6" s="1156"/>
      <c r="D6" s="2"/>
      <c r="E6" s="1030"/>
      <c r="F6" s="770">
        <f>F5*(1-'SZORZÓ+FELTÉTELEK'!$A$1)</f>
        <v>29400</v>
      </c>
      <c r="G6" s="798"/>
      <c r="I6" s="2124"/>
      <c r="J6" s="2116">
        <f>J5*(1-'SZORZÓ+FELTÉTELEK'!$A$1)</f>
        <v>44000</v>
      </c>
      <c r="K6" s="2117"/>
      <c r="L6" s="2"/>
      <c r="M6" s="853"/>
      <c r="N6" s="770">
        <f>N5*(1-'SZORZÓ+FELTÉTELEK'!$A$1)</f>
        <v>31500</v>
      </c>
      <c r="O6" s="745"/>
    </row>
    <row r="7" spans="1:15" ht="20.25" customHeight="1" x14ac:dyDescent="0.25">
      <c r="A7" s="2119"/>
      <c r="B7" s="2080" t="s">
        <v>418</v>
      </c>
      <c r="C7" s="2081"/>
      <c r="D7" s="2"/>
      <c r="E7" s="1030"/>
      <c r="F7" s="2078" t="s">
        <v>17</v>
      </c>
      <c r="G7" s="2079"/>
      <c r="I7" s="2124"/>
      <c r="J7" s="2080" t="s">
        <v>17</v>
      </c>
      <c r="K7" s="2115"/>
      <c r="L7" s="2"/>
      <c r="M7" s="853"/>
      <c r="N7" s="2078"/>
      <c r="O7" s="2111"/>
    </row>
    <row r="8" spans="1:15" ht="20.25" hidden="1" customHeight="1" x14ac:dyDescent="0.25">
      <c r="A8" s="2119"/>
      <c r="B8" s="2116">
        <v>32600</v>
      </c>
      <c r="C8" s="1156"/>
      <c r="D8" s="2"/>
      <c r="E8" s="1030"/>
      <c r="F8" s="770">
        <v>29400</v>
      </c>
      <c r="G8" s="798"/>
      <c r="I8" s="2124"/>
      <c r="J8" s="2116">
        <v>44000</v>
      </c>
      <c r="K8" s="2117"/>
      <c r="L8" s="2"/>
      <c r="M8" s="853"/>
      <c r="N8" s="2112"/>
      <c r="O8" s="2113"/>
    </row>
    <row r="9" spans="1:15" ht="20.25" customHeight="1" x14ac:dyDescent="0.25">
      <c r="A9" s="2119"/>
      <c r="B9" s="2116">
        <f>B8*(1-'SZORZÓ+FELTÉTELEK'!$A$1)</f>
        <v>32600</v>
      </c>
      <c r="C9" s="1156"/>
      <c r="D9" s="2"/>
      <c r="E9" s="1030"/>
      <c r="F9" s="770">
        <f>F8*(1-'SZORZÓ+FELTÉTELEK'!$A$1)</f>
        <v>29400</v>
      </c>
      <c r="G9" s="798"/>
      <c r="I9" s="2124"/>
      <c r="J9" s="2116">
        <f>J8*(1-'SZORZÓ+FELTÉTELEK'!$A$1)</f>
        <v>44000</v>
      </c>
      <c r="K9" s="2117"/>
      <c r="L9" s="2"/>
      <c r="M9" s="853"/>
      <c r="N9" s="2128"/>
      <c r="O9" s="2129"/>
    </row>
    <row r="10" spans="1:15" ht="13.5" customHeight="1" x14ac:dyDescent="0.25">
      <c r="A10" s="2119"/>
      <c r="B10" s="462" t="s">
        <v>419</v>
      </c>
      <c r="C10" s="515" t="s">
        <v>420</v>
      </c>
      <c r="D10" s="2"/>
      <c r="E10" s="1030"/>
      <c r="F10" s="88" t="s">
        <v>419</v>
      </c>
      <c r="G10" s="119" t="s">
        <v>658</v>
      </c>
      <c r="I10" s="2124"/>
      <c r="J10" s="462" t="s">
        <v>419</v>
      </c>
      <c r="K10" s="510" t="s">
        <v>422</v>
      </c>
      <c r="L10" s="2"/>
      <c r="M10" s="853"/>
      <c r="N10" s="88" t="s">
        <v>419</v>
      </c>
      <c r="O10" s="72" t="s">
        <v>422</v>
      </c>
    </row>
    <row r="11" spans="1:15" ht="13.5" customHeight="1" x14ac:dyDescent="0.25">
      <c r="A11" s="2119"/>
      <c r="B11" s="462" t="s">
        <v>423</v>
      </c>
      <c r="C11" s="516" t="s">
        <v>70</v>
      </c>
      <c r="D11" s="2"/>
      <c r="E11" s="1030"/>
      <c r="F11" s="88" t="s">
        <v>423</v>
      </c>
      <c r="G11" s="119">
        <v>54</v>
      </c>
      <c r="I11" s="2124"/>
      <c r="J11" s="462" t="s">
        <v>423</v>
      </c>
      <c r="K11" s="510" t="s">
        <v>424</v>
      </c>
      <c r="L11" s="2"/>
      <c r="M11" s="853"/>
      <c r="N11" s="88" t="s">
        <v>423</v>
      </c>
      <c r="O11" s="72" t="s">
        <v>64</v>
      </c>
    </row>
    <row r="12" spans="1:15" ht="13.5" customHeight="1" x14ac:dyDescent="0.25">
      <c r="A12" s="2119"/>
      <c r="B12" s="462" t="s">
        <v>425</v>
      </c>
      <c r="C12" s="515" t="s">
        <v>70</v>
      </c>
      <c r="D12" s="2"/>
      <c r="E12" s="1030"/>
      <c r="F12" s="88" t="s">
        <v>425</v>
      </c>
      <c r="G12" s="119" t="s">
        <v>289</v>
      </c>
      <c r="I12" s="2124"/>
      <c r="J12" s="462" t="s">
        <v>425</v>
      </c>
      <c r="K12" s="510" t="s">
        <v>424</v>
      </c>
      <c r="L12" s="2"/>
      <c r="M12" s="853"/>
      <c r="N12" s="88" t="s">
        <v>425</v>
      </c>
      <c r="O12" s="72" t="s">
        <v>64</v>
      </c>
    </row>
    <row r="13" spans="1:15" ht="13.5" customHeight="1" x14ac:dyDescent="0.25">
      <c r="A13" s="2119"/>
      <c r="B13" s="462" t="s">
        <v>3</v>
      </c>
      <c r="C13" s="515" t="s">
        <v>100</v>
      </c>
      <c r="D13" s="2"/>
      <c r="E13" s="1030"/>
      <c r="F13" s="88" t="s">
        <v>3</v>
      </c>
      <c r="G13" s="119" t="s">
        <v>100</v>
      </c>
      <c r="I13" s="2124"/>
      <c r="J13" s="462" t="s">
        <v>3</v>
      </c>
      <c r="K13" s="510" t="s">
        <v>100</v>
      </c>
      <c r="L13" s="2"/>
      <c r="M13" s="853"/>
      <c r="N13" s="88" t="s">
        <v>3</v>
      </c>
      <c r="O13" s="72" t="s">
        <v>100</v>
      </c>
    </row>
    <row r="14" spans="1:15" ht="13.5" customHeight="1" x14ac:dyDescent="0.25">
      <c r="A14" s="2119"/>
      <c r="B14" s="462" t="s">
        <v>6</v>
      </c>
      <c r="C14" s="515" t="s">
        <v>413</v>
      </c>
      <c r="D14" s="2"/>
      <c r="E14" s="1030"/>
      <c r="F14" s="88" t="s">
        <v>6</v>
      </c>
      <c r="G14" s="119" t="s">
        <v>413</v>
      </c>
      <c r="I14" s="2124"/>
      <c r="J14" s="462" t="s">
        <v>6</v>
      </c>
      <c r="K14" s="511" t="s">
        <v>809</v>
      </c>
      <c r="L14" s="2"/>
      <c r="M14" s="853"/>
      <c r="N14" s="88" t="s">
        <v>6</v>
      </c>
      <c r="O14" s="72" t="s">
        <v>270</v>
      </c>
    </row>
    <row r="15" spans="1:15" ht="13.5" customHeight="1" x14ac:dyDescent="0.25">
      <c r="A15" s="2119"/>
      <c r="B15" s="462" t="s">
        <v>10</v>
      </c>
      <c r="C15" s="515" t="s">
        <v>32</v>
      </c>
      <c r="D15" s="2"/>
      <c r="E15" s="1030"/>
      <c r="F15" s="88" t="s">
        <v>10</v>
      </c>
      <c r="G15" s="119" t="s">
        <v>32</v>
      </c>
      <c r="I15" s="2124"/>
      <c r="J15" s="462" t="s">
        <v>10</v>
      </c>
      <c r="K15" s="512" t="s">
        <v>32</v>
      </c>
      <c r="L15" s="2"/>
      <c r="M15" s="853"/>
      <c r="N15" s="90" t="s">
        <v>10</v>
      </c>
      <c r="O15" s="72" t="s">
        <v>32</v>
      </c>
    </row>
    <row r="16" spans="1:15" ht="13.5" customHeight="1" x14ac:dyDescent="0.25">
      <c r="A16" s="2119"/>
      <c r="B16" s="1083" t="s">
        <v>426</v>
      </c>
      <c r="C16" s="2130"/>
      <c r="D16" s="2"/>
      <c r="E16" s="1030"/>
      <c r="F16" s="730" t="s">
        <v>426</v>
      </c>
      <c r="G16" s="894"/>
      <c r="I16" s="2124"/>
      <c r="J16" s="513" t="s">
        <v>936</v>
      </c>
      <c r="K16" s="514" t="s">
        <v>955</v>
      </c>
      <c r="L16" s="2"/>
      <c r="M16" s="853"/>
      <c r="N16" s="681" t="s">
        <v>427</v>
      </c>
      <c r="O16" s="682"/>
    </row>
    <row r="17" spans="1:15" ht="141.4" customHeight="1" thickBot="1" x14ac:dyDescent="0.3">
      <c r="A17" s="2120"/>
      <c r="B17" s="2131"/>
      <c r="C17" s="2132"/>
      <c r="D17" s="2"/>
      <c r="E17" s="1031"/>
      <c r="F17" s="985"/>
      <c r="G17" s="898"/>
      <c r="I17" s="2125"/>
      <c r="J17" s="2133" t="s">
        <v>951</v>
      </c>
      <c r="K17" s="2134"/>
      <c r="L17" s="2"/>
      <c r="M17" s="854"/>
      <c r="N17" s="684"/>
      <c r="O17" s="685"/>
    </row>
    <row r="18" spans="1:15" ht="16.5" customHeight="1" thickBot="1" x14ac:dyDescent="0.3">
      <c r="A18" s="2"/>
      <c r="B18" s="2"/>
      <c r="C18" s="3"/>
      <c r="D18" s="2"/>
      <c r="E18" s="2"/>
      <c r="F18" s="2"/>
      <c r="G18" s="3"/>
    </row>
    <row r="19" spans="1:15" ht="23.65" customHeight="1" thickTop="1" x14ac:dyDescent="0.25">
      <c r="A19" s="1029" t="s">
        <v>428</v>
      </c>
      <c r="B19" s="686" t="s">
        <v>41</v>
      </c>
      <c r="C19" s="877"/>
      <c r="D19" s="2"/>
      <c r="E19" s="2118" t="s">
        <v>2074</v>
      </c>
      <c r="F19" s="2121" t="s">
        <v>41</v>
      </c>
      <c r="G19" s="2122"/>
      <c r="I19" s="858" t="s">
        <v>429</v>
      </c>
      <c r="J19" s="815" t="s">
        <v>41</v>
      </c>
      <c r="K19" s="900"/>
      <c r="L19" s="2"/>
    </row>
    <row r="20" spans="1:15" ht="20.25" customHeight="1" x14ac:dyDescent="0.25">
      <c r="A20" s="1030"/>
      <c r="B20" s="2082" t="s">
        <v>430</v>
      </c>
      <c r="C20" s="2083"/>
      <c r="D20" s="2"/>
      <c r="E20" s="2119"/>
      <c r="F20" s="2080" t="s">
        <v>417</v>
      </c>
      <c r="G20" s="2081"/>
      <c r="I20" s="859"/>
      <c r="J20" s="2082" t="s">
        <v>417</v>
      </c>
      <c r="K20" s="2114"/>
      <c r="L20" s="2"/>
    </row>
    <row r="21" spans="1:15" ht="20.25" hidden="1" customHeight="1" x14ac:dyDescent="0.25">
      <c r="A21" s="1030"/>
      <c r="B21" s="727">
        <v>35700</v>
      </c>
      <c r="C21" s="878"/>
      <c r="D21" s="2"/>
      <c r="E21" s="2119"/>
      <c r="F21" s="1155">
        <v>46200</v>
      </c>
      <c r="G21" s="1156"/>
      <c r="I21" s="859"/>
      <c r="J21" s="748">
        <v>24800</v>
      </c>
      <c r="K21" s="851"/>
      <c r="L21" s="2"/>
    </row>
    <row r="22" spans="1:15" ht="20.25" customHeight="1" x14ac:dyDescent="0.25">
      <c r="A22" s="1030"/>
      <c r="B22" s="727">
        <f>B21*(1-'SZORZÓ+FELTÉTELEK'!$A$1)</f>
        <v>35700</v>
      </c>
      <c r="C22" s="878"/>
      <c r="D22" s="2"/>
      <c r="E22" s="2119"/>
      <c r="F22" s="1155">
        <f>F21*(1-'SZORZÓ+FELTÉTELEK'!$A$1)</f>
        <v>46200</v>
      </c>
      <c r="G22" s="1156"/>
      <c r="I22" s="859"/>
      <c r="J22" s="744">
        <f>J21*(1-'SZORZÓ+FELTÉTELEK'!$A$1)</f>
        <v>24800</v>
      </c>
      <c r="K22" s="745"/>
      <c r="L22" s="2"/>
    </row>
    <row r="23" spans="1:15" ht="20.25" customHeight="1" x14ac:dyDescent="0.25">
      <c r="A23" s="1030"/>
      <c r="B23" s="2068"/>
      <c r="C23" s="2069"/>
      <c r="D23" s="2"/>
      <c r="E23" s="2119"/>
      <c r="F23" s="2080" t="s">
        <v>17</v>
      </c>
      <c r="G23" s="2081"/>
      <c r="I23" s="859"/>
      <c r="J23" s="2078"/>
      <c r="K23" s="2111"/>
      <c r="L23" s="2"/>
    </row>
    <row r="24" spans="1:15" ht="20.25" hidden="1" customHeight="1" x14ac:dyDescent="0.25">
      <c r="A24" s="1030"/>
      <c r="B24" s="2070"/>
      <c r="C24" s="2071"/>
      <c r="D24" s="2"/>
      <c r="E24" s="2119"/>
      <c r="F24" s="1155">
        <v>46200</v>
      </c>
      <c r="G24" s="1156"/>
      <c r="I24" s="859"/>
      <c r="J24" s="2112"/>
      <c r="K24" s="2113"/>
      <c r="L24" s="2"/>
    </row>
    <row r="25" spans="1:15" ht="20.25" customHeight="1" x14ac:dyDescent="0.25">
      <c r="A25" s="1030"/>
      <c r="B25" s="2072"/>
      <c r="C25" s="2073"/>
      <c r="D25" s="2"/>
      <c r="E25" s="2119"/>
      <c r="F25" s="1155">
        <f>F24*(1-'SZORZÓ+FELTÉTELEK'!$A$1)</f>
        <v>46200</v>
      </c>
      <c r="G25" s="1156"/>
      <c r="I25" s="859"/>
      <c r="J25" s="2112"/>
      <c r="K25" s="2113"/>
      <c r="L25" s="2"/>
    </row>
    <row r="26" spans="1:15" ht="13.5" customHeight="1" x14ac:dyDescent="0.25">
      <c r="A26" s="1030"/>
      <c r="B26" s="88" t="s">
        <v>419</v>
      </c>
      <c r="C26" s="119" t="s">
        <v>421</v>
      </c>
      <c r="E26" s="2119"/>
      <c r="F26" s="462" t="s">
        <v>419</v>
      </c>
      <c r="G26" s="515" t="s">
        <v>1511</v>
      </c>
      <c r="I26" s="859"/>
      <c r="J26" s="88" t="s">
        <v>419</v>
      </c>
      <c r="K26" s="73" t="s">
        <v>431</v>
      </c>
      <c r="L26" s="2"/>
    </row>
    <row r="27" spans="1:15" ht="13.5" customHeight="1" x14ac:dyDescent="0.25">
      <c r="A27" s="1030"/>
      <c r="B27" s="88" t="s">
        <v>423</v>
      </c>
      <c r="C27" s="119" t="s">
        <v>149</v>
      </c>
      <c r="E27" s="2119"/>
      <c r="F27" s="462" t="s">
        <v>423</v>
      </c>
      <c r="G27" s="515" t="s">
        <v>376</v>
      </c>
      <c r="I27" s="859"/>
      <c r="J27" s="88" t="s">
        <v>423</v>
      </c>
      <c r="K27" s="73" t="s">
        <v>432</v>
      </c>
      <c r="L27" s="2"/>
    </row>
    <row r="28" spans="1:15" ht="13.5" customHeight="1" x14ac:dyDescent="0.25">
      <c r="A28" s="1030"/>
      <c r="B28" s="88" t="s">
        <v>425</v>
      </c>
      <c r="C28" s="119" t="s">
        <v>149</v>
      </c>
      <c r="E28" s="2119"/>
      <c r="F28" s="462" t="s">
        <v>425</v>
      </c>
      <c r="G28" s="515" t="s">
        <v>376</v>
      </c>
      <c r="I28" s="859"/>
      <c r="J28" s="88" t="s">
        <v>425</v>
      </c>
      <c r="K28" s="73" t="s">
        <v>432</v>
      </c>
      <c r="L28" s="2"/>
    </row>
    <row r="29" spans="1:15" ht="13.5" customHeight="1" x14ac:dyDescent="0.25">
      <c r="A29" s="1030"/>
      <c r="B29" s="88" t="s">
        <v>3</v>
      </c>
      <c r="C29" s="119" t="s">
        <v>100</v>
      </c>
      <c r="D29" s="2"/>
      <c r="E29" s="2119"/>
      <c r="F29" s="462" t="s">
        <v>3</v>
      </c>
      <c r="G29" s="515" t="s">
        <v>100</v>
      </c>
      <c r="I29" s="859"/>
      <c r="J29" s="38" t="s">
        <v>3</v>
      </c>
      <c r="K29" s="73" t="s">
        <v>100</v>
      </c>
      <c r="L29" s="2"/>
    </row>
    <row r="30" spans="1:15" ht="13.5" customHeight="1" x14ac:dyDescent="0.25">
      <c r="A30" s="1030"/>
      <c r="B30" s="88" t="s">
        <v>6</v>
      </c>
      <c r="C30" s="118" t="s">
        <v>437</v>
      </c>
      <c r="D30" s="2"/>
      <c r="E30" s="2119"/>
      <c r="F30" s="462" t="s">
        <v>6</v>
      </c>
      <c r="G30" s="517" t="s">
        <v>1512</v>
      </c>
      <c r="I30" s="859"/>
      <c r="J30" s="38" t="s">
        <v>6</v>
      </c>
      <c r="K30" s="71" t="s">
        <v>413</v>
      </c>
      <c r="L30" s="2"/>
    </row>
    <row r="31" spans="1:15" ht="13.5" customHeight="1" x14ac:dyDescent="0.25">
      <c r="A31" s="1030"/>
      <c r="B31" s="836" t="s">
        <v>439</v>
      </c>
      <c r="C31" s="1254"/>
      <c r="D31" s="2"/>
      <c r="E31" s="2119"/>
      <c r="F31" s="466" t="s">
        <v>10</v>
      </c>
      <c r="G31" s="518" t="s">
        <v>32</v>
      </c>
      <c r="I31" s="859"/>
      <c r="J31" s="836" t="s">
        <v>439</v>
      </c>
      <c r="K31" s="837"/>
      <c r="L31" s="2"/>
    </row>
    <row r="32" spans="1:15" ht="135.4" customHeight="1" thickBot="1" x14ac:dyDescent="0.3">
      <c r="A32" s="1031"/>
      <c r="B32" s="2076" t="s">
        <v>2075</v>
      </c>
      <c r="C32" s="2077"/>
      <c r="D32" s="2"/>
      <c r="E32" s="2120"/>
      <c r="F32" s="2074" t="s">
        <v>1513</v>
      </c>
      <c r="G32" s="2075"/>
      <c r="I32" s="860"/>
      <c r="J32" s="827" t="s">
        <v>440</v>
      </c>
      <c r="K32" s="685"/>
      <c r="L32" s="2"/>
    </row>
    <row r="33" spans="1:32" ht="16.5" customHeight="1" thickTop="1" thickBot="1" x14ac:dyDescent="0.3"/>
    <row r="34" spans="1:32" ht="23.65" customHeight="1" thickTop="1" x14ac:dyDescent="0.25">
      <c r="A34" s="858" t="s">
        <v>659</v>
      </c>
      <c r="B34" s="917" t="s">
        <v>108</v>
      </c>
      <c r="C34" s="900"/>
      <c r="D34" s="2"/>
      <c r="E34" s="858" t="s">
        <v>649</v>
      </c>
      <c r="F34" s="815" t="s">
        <v>108</v>
      </c>
      <c r="G34" s="900"/>
      <c r="I34" s="1050" t="s">
        <v>442</v>
      </c>
      <c r="J34" s="2108" t="s">
        <v>108</v>
      </c>
      <c r="K34" s="2109"/>
      <c r="L34" s="94"/>
      <c r="M34" s="1890" t="s">
        <v>704</v>
      </c>
      <c r="N34" s="1465" t="s">
        <v>108</v>
      </c>
      <c r="O34" s="1801"/>
    </row>
    <row r="35" spans="1:32" ht="23.65" hidden="1" customHeight="1" x14ac:dyDescent="0.25">
      <c r="A35" s="859"/>
      <c r="B35" s="744">
        <v>1800</v>
      </c>
      <c r="C35" s="745"/>
      <c r="D35" s="2"/>
      <c r="E35" s="859"/>
      <c r="F35" s="744">
        <v>1900</v>
      </c>
      <c r="G35" s="745"/>
      <c r="I35" s="1051"/>
      <c r="J35" s="744">
        <v>15700</v>
      </c>
      <c r="K35" s="745"/>
      <c r="L35" s="94"/>
      <c r="M35" s="1891"/>
      <c r="N35" s="770">
        <v>9400</v>
      </c>
      <c r="O35" s="798"/>
    </row>
    <row r="36" spans="1:32" ht="20.25" customHeight="1" x14ac:dyDescent="0.25">
      <c r="A36" s="859"/>
      <c r="B36" s="744">
        <f>B35*(1-'SZORZÓ+FELTÉTELEK'!$A$1)</f>
        <v>1800</v>
      </c>
      <c r="C36" s="745"/>
      <c r="D36" s="2"/>
      <c r="E36" s="859"/>
      <c r="F36" s="744">
        <f>F35*(1-'SZORZÓ+FELTÉTELEK'!$A$1)</f>
        <v>1900</v>
      </c>
      <c r="G36" s="745"/>
      <c r="I36" s="2099"/>
      <c r="J36" s="744">
        <f>J35*(1-'SZORZÓ+FELTÉTELEK'!$A$1)</f>
        <v>15700</v>
      </c>
      <c r="K36" s="745"/>
      <c r="L36" s="94"/>
      <c r="M36" s="1891"/>
      <c r="N36" s="770">
        <f>N35*(1-'SZORZÓ+FELTÉTELEK'!$A$1)</f>
        <v>9400</v>
      </c>
      <c r="O36" s="798"/>
    </row>
    <row r="37" spans="1:32" ht="20.25" customHeight="1" x14ac:dyDescent="0.25">
      <c r="A37" s="859"/>
      <c r="B37" s="708" t="s">
        <v>1721</v>
      </c>
      <c r="C37" s="893"/>
      <c r="D37" s="2"/>
      <c r="E37" s="859"/>
      <c r="F37" s="708" t="s">
        <v>2051</v>
      </c>
      <c r="G37" s="893"/>
      <c r="I37" s="2099"/>
      <c r="J37" s="787"/>
      <c r="K37" s="1853"/>
      <c r="L37" s="94"/>
      <c r="M37" s="1891"/>
      <c r="N37" s="2087" t="s">
        <v>705</v>
      </c>
      <c r="O37" s="2088"/>
    </row>
    <row r="38" spans="1:32" ht="20.25" customHeight="1" x14ac:dyDescent="0.25">
      <c r="A38" s="859"/>
      <c r="B38" s="711"/>
      <c r="C38" s="904"/>
      <c r="D38" s="2"/>
      <c r="E38" s="859"/>
      <c r="F38" s="711"/>
      <c r="G38" s="904"/>
      <c r="I38" s="2099"/>
      <c r="J38" s="1109"/>
      <c r="K38" s="1854"/>
      <c r="L38" s="94"/>
      <c r="M38" s="2105"/>
      <c r="N38" s="2089"/>
      <c r="O38" s="2090"/>
    </row>
    <row r="39" spans="1:32" ht="13.5" customHeight="1" x14ac:dyDescent="0.25">
      <c r="A39" s="2098"/>
      <c r="B39" s="714"/>
      <c r="C39" s="905"/>
      <c r="D39" s="2"/>
      <c r="E39" s="2098"/>
      <c r="F39" s="714"/>
      <c r="G39" s="905"/>
      <c r="I39" s="37" t="s">
        <v>423</v>
      </c>
      <c r="J39" s="2093" t="s">
        <v>443</v>
      </c>
      <c r="K39" s="2094"/>
      <c r="L39" s="94"/>
      <c r="M39" s="415" t="s">
        <v>423</v>
      </c>
      <c r="N39" s="2106" t="s">
        <v>290</v>
      </c>
      <c r="O39" s="2107"/>
    </row>
    <row r="40" spans="1:32" ht="13.5" customHeight="1" x14ac:dyDescent="0.25">
      <c r="A40" s="39" t="s">
        <v>10</v>
      </c>
      <c r="B40" s="2101" t="s">
        <v>32</v>
      </c>
      <c r="C40" s="2102"/>
      <c r="D40" s="2"/>
      <c r="E40" s="39" t="s">
        <v>10</v>
      </c>
      <c r="F40" s="2101" t="s">
        <v>445</v>
      </c>
      <c r="G40" s="2102"/>
      <c r="I40" s="37" t="s">
        <v>433</v>
      </c>
      <c r="J40" s="2106" t="s">
        <v>446</v>
      </c>
      <c r="K40" s="2110"/>
      <c r="L40" s="94"/>
      <c r="M40" s="415" t="s">
        <v>433</v>
      </c>
      <c r="N40" s="2106" t="s">
        <v>434</v>
      </c>
      <c r="O40" s="2107"/>
    </row>
    <row r="41" spans="1:32" ht="13.5" customHeight="1" x14ac:dyDescent="0.25">
      <c r="A41" s="2103" t="s">
        <v>447</v>
      </c>
      <c r="B41" s="895"/>
      <c r="C41" s="1052"/>
      <c r="D41" s="2"/>
      <c r="E41" s="2103" t="s">
        <v>448</v>
      </c>
      <c r="F41" s="895"/>
      <c r="G41" s="1052"/>
      <c r="I41" s="37" t="s">
        <v>419</v>
      </c>
      <c r="J41" s="2106" t="s">
        <v>449</v>
      </c>
      <c r="K41" s="2110"/>
      <c r="L41" s="94"/>
      <c r="M41" s="415" t="s">
        <v>435</v>
      </c>
      <c r="N41" s="2106" t="s">
        <v>436</v>
      </c>
      <c r="O41" s="2107"/>
    </row>
    <row r="42" spans="1:32" ht="13.5" customHeight="1" x14ac:dyDescent="0.25">
      <c r="A42" s="2103"/>
      <c r="B42" s="895"/>
      <c r="C42" s="1052"/>
      <c r="D42" s="2"/>
      <c r="E42" s="2103"/>
      <c r="F42" s="895"/>
      <c r="G42" s="1052"/>
      <c r="I42" s="37" t="s">
        <v>3</v>
      </c>
      <c r="J42" s="2106" t="s">
        <v>100</v>
      </c>
      <c r="K42" s="2110"/>
      <c r="L42" s="94"/>
      <c r="M42" s="415" t="s">
        <v>3</v>
      </c>
      <c r="N42" s="2106" t="s">
        <v>100</v>
      </c>
      <c r="O42" s="2107"/>
    </row>
    <row r="43" spans="1:32" ht="13.5" customHeight="1" x14ac:dyDescent="0.25">
      <c r="A43" s="2103"/>
      <c r="B43" s="895"/>
      <c r="C43" s="1052"/>
      <c r="D43" s="2"/>
      <c r="E43" s="2103"/>
      <c r="F43" s="895"/>
      <c r="G43" s="1052"/>
      <c r="I43" s="37" t="s">
        <v>6</v>
      </c>
      <c r="J43" s="2091" t="s">
        <v>438</v>
      </c>
      <c r="K43" s="2100"/>
      <c r="L43" s="94"/>
      <c r="M43" s="415" t="s">
        <v>6</v>
      </c>
      <c r="N43" s="2091" t="s">
        <v>438</v>
      </c>
      <c r="O43" s="2092"/>
    </row>
    <row r="44" spans="1:32" ht="13.5" customHeight="1" x14ac:dyDescent="0.25">
      <c r="A44" s="2103"/>
      <c r="B44" s="895"/>
      <c r="C44" s="1052"/>
      <c r="D44" s="2"/>
      <c r="E44" s="2103"/>
      <c r="F44" s="895"/>
      <c r="G44" s="1052"/>
      <c r="I44" s="37" t="s">
        <v>10</v>
      </c>
      <c r="J44" s="2091" t="s">
        <v>450</v>
      </c>
      <c r="K44" s="2100"/>
      <c r="L44" s="94"/>
      <c r="M44" s="415" t="s">
        <v>10</v>
      </c>
      <c r="N44" s="2091" t="s">
        <v>32</v>
      </c>
      <c r="O44" s="2092"/>
    </row>
    <row r="45" spans="1:32" ht="159" customHeight="1" thickBot="1" x14ac:dyDescent="0.3">
      <c r="A45" s="2104"/>
      <c r="B45" s="684"/>
      <c r="C45" s="685"/>
      <c r="D45" s="2"/>
      <c r="E45" s="2104"/>
      <c r="F45" s="684"/>
      <c r="G45" s="685"/>
      <c r="I45" s="2095" t="s">
        <v>1891</v>
      </c>
      <c r="J45" s="2096"/>
      <c r="K45" s="2097"/>
      <c r="L45" s="94"/>
      <c r="M45" s="2084" t="s">
        <v>441</v>
      </c>
      <c r="N45" s="2085"/>
      <c r="O45" s="2086"/>
    </row>
    <row r="47" spans="1:32" ht="23.45" customHeight="1" x14ac:dyDescent="0.25">
      <c r="A47" s="941" t="s">
        <v>1539</v>
      </c>
      <c r="B47" s="941"/>
      <c r="C47" s="941"/>
      <c r="D47" s="941"/>
      <c r="E47" s="941"/>
      <c r="F47" s="941"/>
      <c r="G47" s="941"/>
      <c r="H47" s="941"/>
      <c r="I47" s="941"/>
      <c r="J47" s="941"/>
      <c r="K47" s="941"/>
      <c r="L47" s="941"/>
      <c r="M47" s="941"/>
      <c r="N47" s="941"/>
      <c r="O47" s="941"/>
      <c r="P47" s="941"/>
      <c r="Q47" s="941"/>
      <c r="R47" s="941"/>
      <c r="S47" s="941"/>
      <c r="T47" s="941"/>
      <c r="U47" s="941"/>
      <c r="V47" s="941"/>
      <c r="W47" s="941"/>
      <c r="X47" s="941"/>
      <c r="Y47" s="941"/>
      <c r="Z47" s="941"/>
      <c r="AA47" s="941"/>
      <c r="AB47" s="941"/>
      <c r="AC47" s="941"/>
      <c r="AD47" s="941"/>
      <c r="AE47" s="941"/>
      <c r="AF47" s="941"/>
    </row>
    <row r="48" spans="1:32" ht="13.5" thickBot="1" x14ac:dyDescent="0.3"/>
    <row r="49" spans="1:7" ht="23.65" customHeight="1" x14ac:dyDescent="0.25">
      <c r="A49" s="852" t="s">
        <v>1662</v>
      </c>
      <c r="B49" s="1270"/>
      <c r="C49" s="1271"/>
      <c r="D49" s="2"/>
      <c r="G49" s="1"/>
    </row>
    <row r="50" spans="1:7" ht="20.25" customHeight="1" x14ac:dyDescent="0.25">
      <c r="A50" s="853"/>
      <c r="B50" s="915"/>
      <c r="C50" s="1780"/>
      <c r="D50" s="2"/>
      <c r="G50" s="1"/>
    </row>
    <row r="51" spans="1:7" ht="20.25" hidden="1" customHeight="1" x14ac:dyDescent="0.25">
      <c r="A51" s="853"/>
      <c r="B51" s="915"/>
      <c r="C51" s="1780"/>
      <c r="D51" s="2"/>
      <c r="G51" s="1"/>
    </row>
    <row r="52" spans="1:7" ht="20.25" customHeight="1" x14ac:dyDescent="0.25">
      <c r="A52" s="853"/>
      <c r="B52" s="915"/>
      <c r="C52" s="1780"/>
      <c r="D52" s="2"/>
      <c r="G52" s="1"/>
    </row>
    <row r="53" spans="1:7" ht="20.25" customHeight="1" x14ac:dyDescent="0.25">
      <c r="A53" s="853"/>
      <c r="B53" s="915"/>
      <c r="C53" s="1780"/>
      <c r="D53" s="2"/>
      <c r="G53" s="1"/>
    </row>
    <row r="54" spans="1:7" ht="20.25" hidden="1" customHeight="1" x14ac:dyDescent="0.25">
      <c r="A54" s="853"/>
      <c r="B54" s="915"/>
      <c r="C54" s="1780"/>
      <c r="D54" s="2"/>
      <c r="G54" s="1"/>
    </row>
    <row r="55" spans="1:7" ht="20.25" customHeight="1" x14ac:dyDescent="0.25">
      <c r="A55" s="853"/>
      <c r="B55" s="915"/>
      <c r="C55" s="1780"/>
      <c r="D55" s="2"/>
      <c r="G55" s="1"/>
    </row>
    <row r="56" spans="1:7" ht="13.5" customHeight="1" x14ac:dyDescent="0.25">
      <c r="A56" s="853"/>
      <c r="B56" s="915"/>
      <c r="C56" s="1780"/>
      <c r="G56" s="1"/>
    </row>
    <row r="57" spans="1:7" ht="13.5" customHeight="1" x14ac:dyDescent="0.25">
      <c r="A57" s="853"/>
      <c r="B57" s="915"/>
      <c r="C57" s="1780"/>
      <c r="G57" s="1"/>
    </row>
    <row r="58" spans="1:7" ht="13.5" customHeight="1" x14ac:dyDescent="0.25">
      <c r="A58" s="853"/>
      <c r="B58" s="915"/>
      <c r="C58" s="1780"/>
      <c r="G58" s="1"/>
    </row>
    <row r="59" spans="1:7" ht="13.5" customHeight="1" x14ac:dyDescent="0.25">
      <c r="A59" s="853"/>
      <c r="B59" s="915"/>
      <c r="C59" s="1780"/>
      <c r="D59" s="2"/>
      <c r="G59" s="1"/>
    </row>
    <row r="60" spans="1:7" ht="13.5" customHeight="1" x14ac:dyDescent="0.25">
      <c r="A60" s="853"/>
      <c r="B60" s="915"/>
      <c r="C60" s="1780"/>
      <c r="D60" s="2"/>
      <c r="G60" s="1"/>
    </row>
    <row r="61" spans="1:7" ht="90.75" customHeight="1" x14ac:dyDescent="0.25">
      <c r="A61" s="853"/>
      <c r="B61" s="915"/>
      <c r="C61" s="1780"/>
      <c r="D61" s="2"/>
      <c r="G61" s="1"/>
    </row>
    <row r="62" spans="1:7" ht="19.5" thickBot="1" x14ac:dyDescent="0.3">
      <c r="A62" s="1887" t="s">
        <v>1538</v>
      </c>
      <c r="B62" s="1888"/>
      <c r="C62" s="1889"/>
      <c r="D62" s="2"/>
      <c r="G62" s="1"/>
    </row>
  </sheetData>
  <mergeCells count="102">
    <mergeCell ref="N4:O4"/>
    <mergeCell ref="B5:C5"/>
    <mergeCell ref="F5:G5"/>
    <mergeCell ref="J5:K5"/>
    <mergeCell ref="N5:O5"/>
    <mergeCell ref="A1:O1"/>
    <mergeCell ref="A2:G2"/>
    <mergeCell ref="A3:A17"/>
    <mergeCell ref="B3:C3"/>
    <mergeCell ref="E3:E17"/>
    <mergeCell ref="F3:G3"/>
    <mergeCell ref="I3:I17"/>
    <mergeCell ref="J3:K3"/>
    <mergeCell ref="N3:O3"/>
    <mergeCell ref="M3:M17"/>
    <mergeCell ref="B6:C6"/>
    <mergeCell ref="F6:G6"/>
    <mergeCell ref="J6:K6"/>
    <mergeCell ref="N6:O6"/>
    <mergeCell ref="N7:O9"/>
    <mergeCell ref="B16:C17"/>
    <mergeCell ref="J17:K17"/>
    <mergeCell ref="N16:O17"/>
    <mergeCell ref="J23:K25"/>
    <mergeCell ref="J20:K20"/>
    <mergeCell ref="J21:K21"/>
    <mergeCell ref="B4:C4"/>
    <mergeCell ref="F4:G4"/>
    <mergeCell ref="J4:K4"/>
    <mergeCell ref="F16:G17"/>
    <mergeCell ref="B7:C7"/>
    <mergeCell ref="B8:C8"/>
    <mergeCell ref="B9:C9"/>
    <mergeCell ref="J7:K7"/>
    <mergeCell ref="J8:K8"/>
    <mergeCell ref="J9:K9"/>
    <mergeCell ref="F25:G25"/>
    <mergeCell ref="B19:C19"/>
    <mergeCell ref="E19:E32"/>
    <mergeCell ref="F19:G19"/>
    <mergeCell ref="I19:I32"/>
    <mergeCell ref="J19:K19"/>
    <mergeCell ref="B22:C22"/>
    <mergeCell ref="F22:G22"/>
    <mergeCell ref="J22:K22"/>
    <mergeCell ref="F24:G24"/>
    <mergeCell ref="F23:G23"/>
    <mergeCell ref="N34:O34"/>
    <mergeCell ref="M34:M38"/>
    <mergeCell ref="N42:O42"/>
    <mergeCell ref="N43:O43"/>
    <mergeCell ref="N41:O41"/>
    <mergeCell ref="N40:O40"/>
    <mergeCell ref="N39:O39"/>
    <mergeCell ref="J31:K31"/>
    <mergeCell ref="J32:K32"/>
    <mergeCell ref="J34:K34"/>
    <mergeCell ref="J35:K35"/>
    <mergeCell ref="J36:K36"/>
    <mergeCell ref="J40:K40"/>
    <mergeCell ref="J41:K41"/>
    <mergeCell ref="J42:K42"/>
    <mergeCell ref="J43:K43"/>
    <mergeCell ref="A62:C62"/>
    <mergeCell ref="A47:AF47"/>
    <mergeCell ref="M45:O45"/>
    <mergeCell ref="N37:O38"/>
    <mergeCell ref="N36:O36"/>
    <mergeCell ref="N44:O44"/>
    <mergeCell ref="B37:C39"/>
    <mergeCell ref="F37:G39"/>
    <mergeCell ref="J37:K38"/>
    <mergeCell ref="J39:K39"/>
    <mergeCell ref="I45:K45"/>
    <mergeCell ref="A34:A39"/>
    <mergeCell ref="B34:C34"/>
    <mergeCell ref="E34:E39"/>
    <mergeCell ref="F34:G34"/>
    <mergeCell ref="I34:I38"/>
    <mergeCell ref="B36:C36"/>
    <mergeCell ref="F36:G36"/>
    <mergeCell ref="J44:K44"/>
    <mergeCell ref="B40:C40"/>
    <mergeCell ref="F40:G40"/>
    <mergeCell ref="A41:C45"/>
    <mergeCell ref="E41:G45"/>
    <mergeCell ref="N35:O35"/>
    <mergeCell ref="B23:C25"/>
    <mergeCell ref="A49:C61"/>
    <mergeCell ref="B31:C31"/>
    <mergeCell ref="F32:G32"/>
    <mergeCell ref="B32:C32"/>
    <mergeCell ref="B35:C35"/>
    <mergeCell ref="F35:G35"/>
    <mergeCell ref="A19:A32"/>
    <mergeCell ref="F7:G7"/>
    <mergeCell ref="F9:G9"/>
    <mergeCell ref="F8:G8"/>
    <mergeCell ref="F21:G21"/>
    <mergeCell ref="B21:C21"/>
    <mergeCell ref="F20:G20"/>
    <mergeCell ref="B20:C20"/>
  </mergeCells>
  <printOptions horizontalCentered="1" verticalCentered="1"/>
  <pageMargins left="0.19685039370078741" right="0.19685039370078741" top="0.19685039370078741" bottom="0.39370078740157483" header="0.31496062992125984" footer="0.19685039370078741"/>
  <pageSetup paperSize="9" scale="61" orientation="portrait" r:id="rId1"/>
  <headerFooter alignWithMargins="0">
    <oddFooter>&amp;C&amp;"Tw Cen MT,Normál"&amp;A</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S24"/>
  <sheetViews>
    <sheetView zoomScale="69" zoomScaleNormal="100" workbookViewId="0">
      <pane ySplit="1" topLeftCell="A2" activePane="bottomLeft" state="frozen"/>
      <selection pane="bottomLeft" sqref="A1:S1"/>
    </sheetView>
  </sheetViews>
  <sheetFormatPr defaultColWidth="9.28515625" defaultRowHeight="12.75" x14ac:dyDescent="0.25"/>
  <cols>
    <col min="1" max="1" width="16.7109375" style="1" customWidth="1"/>
    <col min="2" max="2" width="13.28515625" style="1" bestFit="1" customWidth="1"/>
    <col min="3" max="4" width="16.5703125" style="1" customWidth="1"/>
    <col min="5" max="5" width="1.28515625" style="1" customWidth="1"/>
    <col min="6" max="6" width="16.7109375" style="1" customWidth="1"/>
    <col min="7" max="7" width="13.28515625" style="1" customWidth="1"/>
    <col min="8" max="9" width="16.5703125" style="1" customWidth="1"/>
    <col min="10" max="10" width="1.28515625" style="1" customWidth="1"/>
    <col min="11" max="11" width="16.7109375" style="1" customWidth="1"/>
    <col min="12" max="12" width="13.28515625" style="1" customWidth="1"/>
    <col min="13" max="14" width="16.5703125" style="1" customWidth="1"/>
    <col min="15" max="15" width="1.28515625" style="1" customWidth="1"/>
    <col min="16" max="16" width="16.7109375" style="1" customWidth="1"/>
    <col min="17" max="17" width="13.28515625" style="1" customWidth="1"/>
    <col min="18" max="19" width="16.5703125" style="1" customWidth="1"/>
    <col min="20" max="16384" width="9.28515625" style="1"/>
  </cols>
  <sheetData>
    <row r="1" spans="1:19" ht="30.75" customHeight="1" x14ac:dyDescent="0.25">
      <c r="A1" s="918" t="s">
        <v>716</v>
      </c>
      <c r="B1" s="918"/>
      <c r="C1" s="918"/>
      <c r="D1" s="918"/>
      <c r="E1" s="918"/>
      <c r="F1" s="918"/>
      <c r="G1" s="918"/>
      <c r="H1" s="918"/>
      <c r="I1" s="918"/>
      <c r="J1" s="918"/>
      <c r="K1" s="918"/>
      <c r="L1" s="918"/>
      <c r="M1" s="918"/>
      <c r="N1" s="918"/>
      <c r="O1" s="918"/>
      <c r="P1" s="918"/>
      <c r="Q1" s="918"/>
      <c r="R1" s="918"/>
      <c r="S1" s="918"/>
    </row>
    <row r="2" spans="1:19" ht="34.15" customHeight="1" x14ac:dyDescent="0.25">
      <c r="A2" s="2155" t="s">
        <v>717</v>
      </c>
      <c r="B2" s="2156"/>
      <c r="C2" s="2156"/>
      <c r="D2" s="2156"/>
      <c r="E2" s="2156"/>
      <c r="F2" s="2156"/>
      <c r="G2" s="2156"/>
      <c r="H2" s="2156"/>
      <c r="I2" s="2156"/>
      <c r="J2" s="2156"/>
      <c r="K2" s="2156"/>
      <c r="L2" s="2156"/>
      <c r="M2" s="2156"/>
      <c r="N2" s="2156"/>
      <c r="O2" s="2156"/>
      <c r="P2" s="2156"/>
      <c r="Q2" s="2156"/>
      <c r="R2" s="2156"/>
      <c r="S2" s="2156"/>
    </row>
    <row r="3" spans="1:19" ht="13.5" customHeight="1" thickBot="1" x14ac:dyDescent="0.3">
      <c r="A3" s="70"/>
      <c r="B3" s="70"/>
      <c r="C3" s="70"/>
      <c r="D3" s="70"/>
      <c r="E3" s="70"/>
      <c r="F3" s="70"/>
      <c r="G3" s="70"/>
      <c r="H3" s="70"/>
      <c r="I3" s="70"/>
      <c r="J3" s="70"/>
      <c r="K3" s="70"/>
      <c r="L3" s="70"/>
      <c r="M3" s="70"/>
      <c r="N3" s="70"/>
      <c r="O3" s="70"/>
      <c r="P3" s="70"/>
      <c r="Q3" s="70"/>
      <c r="R3" s="70"/>
      <c r="S3" s="70"/>
    </row>
    <row r="4" spans="1:19" ht="99.6" customHeight="1" thickTop="1" x14ac:dyDescent="0.25">
      <c r="A4" s="1371" t="s">
        <v>1917</v>
      </c>
      <c r="B4" s="2135"/>
      <c r="C4" s="2139" t="s">
        <v>1920</v>
      </c>
      <c r="D4" s="2140"/>
      <c r="E4" s="40"/>
      <c r="F4" s="1371" t="s">
        <v>1919</v>
      </c>
      <c r="G4" s="2135"/>
      <c r="H4" s="2139" t="s">
        <v>1918</v>
      </c>
      <c r="I4" s="2140"/>
      <c r="J4" s="40"/>
      <c r="K4" s="1371" t="s">
        <v>452</v>
      </c>
      <c r="L4" s="2135"/>
      <c r="M4" s="2159" t="s">
        <v>994</v>
      </c>
      <c r="N4" s="2160"/>
      <c r="O4" s="40"/>
      <c r="P4" s="1371" t="s">
        <v>453</v>
      </c>
      <c r="Q4" s="2135"/>
      <c r="R4" s="2139" t="s">
        <v>991</v>
      </c>
      <c r="S4" s="2140"/>
    </row>
    <row r="5" spans="1:19" ht="18" customHeight="1" x14ac:dyDescent="0.25">
      <c r="A5" s="1372"/>
      <c r="B5" s="2138"/>
      <c r="C5" s="1705"/>
      <c r="D5" s="2141"/>
      <c r="E5" s="40"/>
      <c r="F5" s="1372"/>
      <c r="G5" s="2138"/>
      <c r="H5" s="1705"/>
      <c r="I5" s="2141"/>
      <c r="J5" s="40"/>
      <c r="K5" s="1372"/>
      <c r="L5" s="2138"/>
      <c r="M5" s="2161"/>
      <c r="N5" s="2162"/>
      <c r="O5" s="40"/>
      <c r="P5" s="1372"/>
      <c r="Q5" s="2138"/>
      <c r="R5" s="1705"/>
      <c r="S5" s="2141"/>
    </row>
    <row r="6" spans="1:19" s="161" customFormat="1" ht="17.100000000000001" hidden="1" customHeight="1" x14ac:dyDescent="0.3">
      <c r="A6" s="416" t="s">
        <v>451</v>
      </c>
      <c r="B6" s="162">
        <v>13900</v>
      </c>
      <c r="C6" s="2142"/>
      <c r="D6" s="2143"/>
      <c r="E6" s="160"/>
      <c r="F6" s="416" t="s">
        <v>451</v>
      </c>
      <c r="G6" s="162">
        <v>22500</v>
      </c>
      <c r="H6" s="2142"/>
      <c r="I6" s="2143"/>
      <c r="J6" s="160"/>
      <c r="K6" s="416" t="s">
        <v>451</v>
      </c>
      <c r="L6" s="162">
        <v>28000</v>
      </c>
      <c r="M6" s="2163"/>
      <c r="N6" s="2164"/>
      <c r="O6" s="160"/>
      <c r="P6" s="416" t="s">
        <v>451</v>
      </c>
      <c r="Q6" s="162">
        <v>34000</v>
      </c>
      <c r="R6" s="2142"/>
      <c r="S6" s="2143"/>
    </row>
    <row r="7" spans="1:19" s="161" customFormat="1" ht="17.100000000000001" customHeight="1" thickBot="1" x14ac:dyDescent="0.35">
      <c r="A7" s="417" t="s">
        <v>451</v>
      </c>
      <c r="B7" s="418">
        <f>B6*(1-'SZORZÓ+FELTÉTELEK'!$A$1)</f>
        <v>13900</v>
      </c>
      <c r="C7" s="419" t="s">
        <v>10</v>
      </c>
      <c r="D7" s="420" t="s">
        <v>32</v>
      </c>
      <c r="E7" s="160"/>
      <c r="F7" s="417" t="s">
        <v>451</v>
      </c>
      <c r="G7" s="418">
        <f>G6*(1-'SZORZÓ+FELTÉTELEK'!$A$1)</f>
        <v>22500</v>
      </c>
      <c r="H7" s="419" t="s">
        <v>10</v>
      </c>
      <c r="I7" s="420" t="s">
        <v>32</v>
      </c>
      <c r="J7" s="160"/>
      <c r="K7" s="417" t="s">
        <v>451</v>
      </c>
      <c r="L7" s="418">
        <f>L6*(1-'SZORZÓ+FELTÉTELEK'!$A$1)</f>
        <v>28000</v>
      </c>
      <c r="M7" s="419" t="s">
        <v>10</v>
      </c>
      <c r="N7" s="420" t="s">
        <v>203</v>
      </c>
      <c r="O7" s="160"/>
      <c r="P7" s="417" t="s">
        <v>451</v>
      </c>
      <c r="Q7" s="418">
        <f>Q6*(1-'SZORZÓ+FELTÉTELEK'!$A$1)</f>
        <v>34000</v>
      </c>
      <c r="R7" s="419" t="s">
        <v>10</v>
      </c>
      <c r="S7" s="420" t="s">
        <v>203</v>
      </c>
    </row>
    <row r="8" spans="1:19" ht="9.75" customHeight="1" thickTop="1" thickBot="1" x14ac:dyDescent="0.3">
      <c r="A8" s="41"/>
      <c r="B8" s="41"/>
      <c r="C8" s="93"/>
      <c r="D8" s="42"/>
      <c r="E8" s="40"/>
      <c r="F8" s="41"/>
      <c r="G8" s="93"/>
      <c r="H8" s="93"/>
      <c r="I8" s="42"/>
      <c r="J8" s="40"/>
      <c r="K8" s="41"/>
      <c r="L8" s="93"/>
      <c r="M8" s="93"/>
      <c r="N8" s="42"/>
      <c r="O8" s="40"/>
      <c r="P8" s="41"/>
      <c r="Q8" s="93"/>
      <c r="R8" s="93"/>
      <c r="S8" s="42"/>
    </row>
    <row r="9" spans="1:19" ht="97.9" customHeight="1" thickTop="1" x14ac:dyDescent="0.25">
      <c r="A9" s="1371" t="s">
        <v>454</v>
      </c>
      <c r="B9" s="2152"/>
      <c r="C9" s="2151" t="s">
        <v>1038</v>
      </c>
      <c r="D9" s="2140"/>
      <c r="E9" s="40"/>
      <c r="F9" s="848" t="s">
        <v>456</v>
      </c>
      <c r="G9" s="2144"/>
      <c r="H9" s="2145" t="s">
        <v>1132</v>
      </c>
      <c r="I9" s="2146"/>
      <c r="J9" s="40"/>
      <c r="K9" s="2157" t="s">
        <v>455</v>
      </c>
      <c r="L9" s="2158"/>
      <c r="M9" s="2149" t="s">
        <v>2012</v>
      </c>
      <c r="N9" s="2150"/>
      <c r="O9" s="40"/>
      <c r="P9" s="2153" t="s">
        <v>457</v>
      </c>
      <c r="Q9" s="2154"/>
      <c r="R9" s="2145" t="s">
        <v>992</v>
      </c>
      <c r="S9" s="2146"/>
    </row>
    <row r="10" spans="1:19" s="161" customFormat="1" ht="17.100000000000001" hidden="1" customHeight="1" x14ac:dyDescent="0.3">
      <c r="A10" s="203" t="s">
        <v>451</v>
      </c>
      <c r="B10" s="202">
        <v>60000</v>
      </c>
      <c r="C10" s="34"/>
      <c r="D10" s="201"/>
      <c r="E10" s="160"/>
      <c r="F10" s="163" t="s">
        <v>451</v>
      </c>
      <c r="G10" s="162">
        <v>13900</v>
      </c>
      <c r="H10" s="2142"/>
      <c r="I10" s="2147"/>
      <c r="J10" s="160"/>
      <c r="K10" s="481" t="s">
        <v>451</v>
      </c>
      <c r="L10" s="482">
        <v>13900</v>
      </c>
      <c r="M10" s="483" t="s">
        <v>10</v>
      </c>
      <c r="N10" s="484" t="s">
        <v>203</v>
      </c>
      <c r="O10" s="160"/>
      <c r="P10" s="43" t="s">
        <v>451</v>
      </c>
      <c r="Q10" s="44">
        <v>17900</v>
      </c>
      <c r="R10" s="2142"/>
      <c r="S10" s="2147"/>
    </row>
    <row r="11" spans="1:19" s="161" customFormat="1" ht="17.100000000000001" customHeight="1" thickBot="1" x14ac:dyDescent="0.35">
      <c r="A11" s="200" t="s">
        <v>451</v>
      </c>
      <c r="B11" s="204">
        <f>B10*(1-'SZORZÓ+FELTÉTELEK'!$A$1)</f>
        <v>60000</v>
      </c>
      <c r="C11" s="155" t="s">
        <v>10</v>
      </c>
      <c r="D11" s="156" t="s">
        <v>63</v>
      </c>
      <c r="E11" s="160"/>
      <c r="F11" s="168" t="s">
        <v>451</v>
      </c>
      <c r="G11" s="165">
        <f>G10*(1-'SZORZÓ+FELTÉTELEK'!$A$1)</f>
        <v>13900</v>
      </c>
      <c r="H11" s="166" t="s">
        <v>10</v>
      </c>
      <c r="I11" s="167" t="s">
        <v>450</v>
      </c>
      <c r="J11" s="160"/>
      <c r="K11" s="485" t="s">
        <v>451</v>
      </c>
      <c r="L11" s="486">
        <f>L10*(1-'SZORZÓ+FELTÉTELEK'!$A$1)</f>
        <v>13900</v>
      </c>
      <c r="M11" s="487" t="s">
        <v>10</v>
      </c>
      <c r="N11" s="488" t="s">
        <v>203</v>
      </c>
      <c r="O11" s="160"/>
      <c r="P11" s="164" t="s">
        <v>451</v>
      </c>
      <c r="Q11" s="165">
        <f>Q10*(1-'SZORZÓ+FELTÉTELEK'!$A$1)</f>
        <v>17900</v>
      </c>
      <c r="R11" s="166" t="s">
        <v>10</v>
      </c>
      <c r="S11" s="167" t="s">
        <v>203</v>
      </c>
    </row>
    <row r="12" spans="1:19" ht="9.75" customHeight="1" thickTop="1" thickBot="1" x14ac:dyDescent="0.3">
      <c r="A12" s="41"/>
      <c r="B12" s="41"/>
      <c r="C12" s="93"/>
      <c r="D12" s="42"/>
      <c r="E12" s="40"/>
      <c r="F12" s="41"/>
      <c r="G12" s="93"/>
      <c r="H12" s="93"/>
      <c r="I12" s="42"/>
      <c r="J12" s="40"/>
      <c r="K12" s="41"/>
      <c r="L12" s="93"/>
      <c r="M12" s="93"/>
      <c r="N12" s="42"/>
      <c r="O12" s="40"/>
    </row>
    <row r="13" spans="1:19" ht="95.65" customHeight="1" thickTop="1" x14ac:dyDescent="0.25">
      <c r="A13" s="848" t="s">
        <v>458</v>
      </c>
      <c r="B13" s="2144"/>
      <c r="C13" s="2145" t="s">
        <v>1584</v>
      </c>
      <c r="D13" s="2146"/>
      <c r="E13" s="40"/>
      <c r="F13" s="1371" t="s">
        <v>1723</v>
      </c>
      <c r="G13" s="2135"/>
      <c r="H13" s="2139" t="s">
        <v>1722</v>
      </c>
      <c r="I13" s="2140"/>
      <c r="J13" s="40"/>
      <c r="K13" s="1371" t="s">
        <v>1724</v>
      </c>
      <c r="L13" s="2135"/>
      <c r="M13" s="2148" t="s">
        <v>1725</v>
      </c>
      <c r="N13" s="2140"/>
      <c r="O13" s="40"/>
      <c r="P13" s="1371" t="s">
        <v>1911</v>
      </c>
      <c r="Q13" s="2135"/>
      <c r="R13" s="2145" t="s">
        <v>993</v>
      </c>
      <c r="S13" s="2146"/>
    </row>
    <row r="14" spans="1:19" s="161" customFormat="1" ht="16.5" customHeight="1" x14ac:dyDescent="0.2">
      <c r="A14" s="849"/>
      <c r="B14" s="2138"/>
      <c r="C14" s="1705"/>
      <c r="D14" s="1047"/>
      <c r="E14" s="160"/>
      <c r="F14" s="1372"/>
      <c r="G14" s="2138"/>
      <c r="H14" s="1705"/>
      <c r="I14" s="2141"/>
      <c r="J14" s="160"/>
      <c r="K14" s="1372"/>
      <c r="L14" s="2138"/>
      <c r="M14" s="1705"/>
      <c r="N14" s="2141"/>
      <c r="O14" s="160"/>
      <c r="P14" s="1372"/>
      <c r="Q14" s="2138"/>
      <c r="R14" s="2142"/>
      <c r="S14" s="2147"/>
    </row>
    <row r="15" spans="1:19" ht="17.100000000000001" hidden="1" customHeight="1" x14ac:dyDescent="0.3">
      <c r="A15" s="43" t="s">
        <v>451</v>
      </c>
      <c r="B15" s="44">
        <v>7300</v>
      </c>
      <c r="C15" s="2142"/>
      <c r="D15" s="2147"/>
      <c r="E15" s="40"/>
      <c r="F15" s="159" t="s">
        <v>451</v>
      </c>
      <c r="G15" s="44">
        <v>11500</v>
      </c>
      <c r="H15" s="2142"/>
      <c r="I15" s="2143"/>
      <c r="J15" s="40"/>
      <c r="K15" s="159" t="s">
        <v>451</v>
      </c>
      <c r="L15" s="44">
        <v>7700</v>
      </c>
      <c r="M15" s="2142"/>
      <c r="N15" s="2143"/>
      <c r="O15" s="40"/>
      <c r="P15" s="416" t="s">
        <v>451</v>
      </c>
      <c r="Q15" s="162">
        <v>17900</v>
      </c>
      <c r="R15" s="2145"/>
      <c r="S15" s="2146"/>
    </row>
    <row r="16" spans="1:19" s="161" customFormat="1" ht="17.100000000000001" customHeight="1" thickBot="1" x14ac:dyDescent="0.35">
      <c r="A16" s="164" t="s">
        <v>451</v>
      </c>
      <c r="B16" s="165">
        <f>B15*(1-'SZORZÓ+FELTÉTELEK'!$A$1)</f>
        <v>7300</v>
      </c>
      <c r="C16" s="166" t="s">
        <v>10</v>
      </c>
      <c r="D16" s="167" t="s">
        <v>203</v>
      </c>
      <c r="E16" s="160"/>
      <c r="F16" s="417" t="s">
        <v>451</v>
      </c>
      <c r="G16" s="418">
        <f>G15*(1-'SZORZÓ+FELTÉTELEK'!$A$1)</f>
        <v>11500</v>
      </c>
      <c r="H16" s="419" t="s">
        <v>10</v>
      </c>
      <c r="I16" s="420" t="s">
        <v>203</v>
      </c>
      <c r="J16" s="160"/>
      <c r="K16" s="417" t="s">
        <v>451</v>
      </c>
      <c r="L16" s="418">
        <f>L15*(1-'SZORZÓ+FELTÉTELEK'!$A$1)</f>
        <v>7700</v>
      </c>
      <c r="M16" s="419" t="s">
        <v>10</v>
      </c>
      <c r="N16" s="420" t="s">
        <v>203</v>
      </c>
      <c r="O16" s="160"/>
      <c r="P16" s="417" t="s">
        <v>451</v>
      </c>
      <c r="Q16" s="418">
        <f>Q15*(1-'SZORZÓ+FELTÉTELEK'!$A$1)</f>
        <v>17900</v>
      </c>
      <c r="R16" s="419" t="s">
        <v>10</v>
      </c>
      <c r="S16" s="443" t="s">
        <v>1912</v>
      </c>
    </row>
    <row r="18" spans="1:19" ht="30.75" customHeight="1" x14ac:dyDescent="0.25">
      <c r="A18" s="918" t="s">
        <v>954</v>
      </c>
      <c r="B18" s="918"/>
      <c r="C18" s="918"/>
      <c r="D18" s="918"/>
      <c r="E18" s="918"/>
      <c r="F18" s="918"/>
      <c r="G18" s="918"/>
      <c r="H18" s="918"/>
      <c r="I18" s="918"/>
      <c r="J18" s="918"/>
      <c r="K18" s="918"/>
      <c r="L18" s="918"/>
      <c r="M18" s="918"/>
      <c r="N18" s="918"/>
      <c r="O18" s="918"/>
      <c r="P18" s="918"/>
      <c r="Q18" s="918"/>
      <c r="R18" s="918"/>
      <c r="S18" s="918"/>
    </row>
    <row r="19" spans="1:19" ht="13.5" thickBot="1" x14ac:dyDescent="0.3"/>
    <row r="20" spans="1:19" ht="95.65" customHeight="1" thickTop="1" x14ac:dyDescent="0.25">
      <c r="A20" s="1371" t="s">
        <v>953</v>
      </c>
      <c r="B20" s="2135"/>
      <c r="C20" s="2139" t="s">
        <v>1726</v>
      </c>
      <c r="D20" s="2140"/>
      <c r="E20" s="40"/>
      <c r="F20" s="1371" t="s">
        <v>1727</v>
      </c>
      <c r="G20" s="2135"/>
      <c r="H20" s="2139" t="s">
        <v>1728</v>
      </c>
      <c r="I20" s="2140"/>
      <c r="J20" s="40"/>
    </row>
    <row r="21" spans="1:19" ht="17.100000000000001" customHeight="1" x14ac:dyDescent="0.25">
      <c r="A21" s="2136"/>
      <c r="B21" s="2137"/>
      <c r="C21" s="153" t="s">
        <v>759</v>
      </c>
      <c r="D21" s="154" t="s">
        <v>952</v>
      </c>
      <c r="E21" s="40"/>
      <c r="F21" s="2136"/>
      <c r="G21" s="2137"/>
      <c r="H21" s="153" t="s">
        <v>759</v>
      </c>
      <c r="I21" s="154" t="s">
        <v>952</v>
      </c>
      <c r="J21" s="40"/>
    </row>
    <row r="22" spans="1:19" ht="17.100000000000001" hidden="1" customHeight="1" x14ac:dyDescent="0.25">
      <c r="A22" s="159" t="s">
        <v>451</v>
      </c>
      <c r="B22" s="44">
        <v>13700</v>
      </c>
      <c r="C22" s="836"/>
      <c r="D22" s="1254"/>
      <c r="E22" s="40"/>
      <c r="F22" s="159" t="s">
        <v>451</v>
      </c>
      <c r="G22" s="44">
        <v>5500</v>
      </c>
      <c r="H22" s="836"/>
      <c r="I22" s="1254"/>
      <c r="J22" s="40"/>
    </row>
    <row r="23" spans="1:19" s="161" customFormat="1" ht="17.100000000000001" customHeight="1" thickBot="1" x14ac:dyDescent="0.35">
      <c r="A23" s="158" t="s">
        <v>451</v>
      </c>
      <c r="B23" s="157">
        <f>B22*(1-'SZORZÓ+FELTÉTELEK'!$A$1)</f>
        <v>13700</v>
      </c>
      <c r="C23" s="155" t="s">
        <v>10</v>
      </c>
      <c r="D23" s="156" t="s">
        <v>203</v>
      </c>
      <c r="E23" s="160"/>
      <c r="F23" s="158" t="s">
        <v>451</v>
      </c>
      <c r="G23" s="157">
        <f>G22*(1-'SZORZÓ+FELTÉTELEK'!$A$1)</f>
        <v>5500</v>
      </c>
      <c r="H23" s="155" t="s">
        <v>10</v>
      </c>
      <c r="I23" s="156" t="s">
        <v>203</v>
      </c>
      <c r="J23" s="160"/>
      <c r="K23" s="1"/>
      <c r="L23" s="1"/>
      <c r="M23" s="1"/>
      <c r="N23" s="1"/>
      <c r="O23" s="1"/>
      <c r="P23" s="1"/>
    </row>
    <row r="24" spans="1:19" ht="13.5" thickTop="1" x14ac:dyDescent="0.25"/>
  </sheetData>
  <mergeCells count="34">
    <mergeCell ref="A9:B9"/>
    <mergeCell ref="P9:Q9"/>
    <mergeCell ref="R15:S15"/>
    <mergeCell ref="P13:Q14"/>
    <mergeCell ref="A1:S1"/>
    <mergeCell ref="A2:S2"/>
    <mergeCell ref="K9:L9"/>
    <mergeCell ref="F9:G9"/>
    <mergeCell ref="H9:I10"/>
    <mergeCell ref="M4:N6"/>
    <mergeCell ref="P4:Q5"/>
    <mergeCell ref="R4:S6"/>
    <mergeCell ref="A4:B5"/>
    <mergeCell ref="C4:D6"/>
    <mergeCell ref="F4:G5"/>
    <mergeCell ref="H4:I6"/>
    <mergeCell ref="K4:L5"/>
    <mergeCell ref="M9:N9"/>
    <mergeCell ref="R9:S10"/>
    <mergeCell ref="C9:D9"/>
    <mergeCell ref="C20:D20"/>
    <mergeCell ref="C22:D22"/>
    <mergeCell ref="A18:S18"/>
    <mergeCell ref="A20:B21"/>
    <mergeCell ref="F13:G14"/>
    <mergeCell ref="H13:I15"/>
    <mergeCell ref="A13:B14"/>
    <mergeCell ref="C13:D15"/>
    <mergeCell ref="K13:L14"/>
    <mergeCell ref="M13:N15"/>
    <mergeCell ref="F20:G21"/>
    <mergeCell ref="H20:I20"/>
    <mergeCell ref="H22:I22"/>
    <mergeCell ref="R13:S14"/>
  </mergeCells>
  <printOptions horizontalCentered="1" verticalCentered="1"/>
  <pageMargins left="0.19685039370078741" right="0.19685039370078741" top="0.19685039370078741" bottom="0.39370078740157483" header="0.31496062992125984" footer="0.19685039370078741"/>
  <pageSetup paperSize="9" scale="55" orientation="landscape" r:id="rId1"/>
  <headerFooter alignWithMargins="0">
    <oddFooter>&amp;C&amp;"Tw Cen MT,Normál"&amp;A</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W131"/>
  <sheetViews>
    <sheetView zoomScale="80" zoomScaleNormal="80" workbookViewId="0">
      <pane ySplit="1" topLeftCell="A2" activePane="bottomLeft" state="frozen"/>
      <selection pane="bottomLeft" sqref="A1:W1"/>
    </sheetView>
  </sheetViews>
  <sheetFormatPr defaultColWidth="9.28515625" defaultRowHeight="15.75" x14ac:dyDescent="0.25"/>
  <cols>
    <col min="1" max="1" width="25.7109375" style="1" customWidth="1"/>
    <col min="2" max="2" width="18.42578125" style="1" customWidth="1"/>
    <col min="3" max="3" width="4.7109375" style="1" customWidth="1"/>
    <col min="4" max="4" width="4.7109375" style="6" customWidth="1"/>
    <col min="5" max="5" width="14.7109375" style="1" customWidth="1"/>
    <col min="6" max="6" width="1.28515625" style="1" customWidth="1"/>
    <col min="7" max="7" width="25.7109375" style="1" customWidth="1"/>
    <col min="8" max="10" width="9.28515625" style="1" customWidth="1"/>
    <col min="11" max="11" width="14.7109375" style="1" customWidth="1"/>
    <col min="12" max="12" width="1.28515625" style="1" customWidth="1"/>
    <col min="13" max="13" width="25.7109375" style="1" customWidth="1"/>
    <col min="14" max="16" width="9.28515625" style="1" customWidth="1"/>
    <col min="17" max="17" width="14.7109375" style="1" customWidth="1"/>
    <col min="18" max="18" width="1.28515625" style="1" customWidth="1"/>
    <col min="19" max="19" width="25.7109375" style="1" customWidth="1"/>
    <col min="20" max="22" width="9.28515625" style="1" customWidth="1"/>
    <col min="23" max="23" width="14.7109375" style="1" customWidth="1"/>
    <col min="24" max="16384" width="9.28515625" style="1"/>
  </cols>
  <sheetData>
    <row r="1" spans="1:23" ht="30.75" customHeight="1" x14ac:dyDescent="0.25">
      <c r="A1" s="918" t="s">
        <v>459</v>
      </c>
      <c r="B1" s="918"/>
      <c r="C1" s="918"/>
      <c r="D1" s="918"/>
      <c r="E1" s="918"/>
      <c r="F1" s="918"/>
      <c r="G1" s="918"/>
      <c r="H1" s="918"/>
      <c r="I1" s="918"/>
      <c r="J1" s="918"/>
      <c r="K1" s="918"/>
      <c r="L1" s="918"/>
      <c r="M1" s="918"/>
      <c r="N1" s="918"/>
      <c r="O1" s="918"/>
      <c r="P1" s="918"/>
      <c r="Q1" s="918"/>
      <c r="R1" s="918"/>
      <c r="S1" s="918"/>
      <c r="T1" s="918"/>
      <c r="U1" s="918"/>
      <c r="V1" s="918"/>
      <c r="W1" s="918"/>
    </row>
    <row r="2" spans="1:23" ht="10.15" customHeight="1" thickBot="1" x14ac:dyDescent="0.3"/>
    <row r="3" spans="1:23" ht="24.6" customHeight="1" x14ac:dyDescent="0.25">
      <c r="A3" s="2175" t="s">
        <v>460</v>
      </c>
      <c r="B3" s="2178" t="s">
        <v>461</v>
      </c>
      <c r="C3" s="2178"/>
      <c r="D3" s="2178"/>
      <c r="E3" s="81">
        <f>E4*(1-'SZORZÓ+FELTÉTELEK'!$A$1)</f>
        <v>1600</v>
      </c>
      <c r="G3" s="2175" t="s">
        <v>463</v>
      </c>
      <c r="H3" s="2178" t="s">
        <v>464</v>
      </c>
      <c r="I3" s="2178"/>
      <c r="J3" s="2178"/>
      <c r="K3" s="81">
        <f>K4*(1-'SZORZÓ+FELTÉTELEK'!$A$1)</f>
        <v>1400</v>
      </c>
      <c r="M3" s="2175" t="s">
        <v>466</v>
      </c>
      <c r="N3" s="2178" t="s">
        <v>464</v>
      </c>
      <c r="O3" s="2178"/>
      <c r="P3" s="2178"/>
      <c r="Q3" s="81">
        <f>Q4*(1-'SZORZÓ+FELTÉTELEK'!$A$1)</f>
        <v>2400</v>
      </c>
      <c r="S3" s="2175" t="s">
        <v>468</v>
      </c>
      <c r="T3" s="2178" t="s">
        <v>464</v>
      </c>
      <c r="U3" s="2178"/>
      <c r="V3" s="2178"/>
      <c r="W3" s="81">
        <f>W4*(1-'SZORZÓ+FELTÉTELEK'!$A$1)</f>
        <v>3400</v>
      </c>
    </row>
    <row r="4" spans="1:23" ht="24.6" hidden="1" customHeight="1" x14ac:dyDescent="0.25">
      <c r="A4" s="2176"/>
      <c r="B4" s="2165" t="s">
        <v>461</v>
      </c>
      <c r="C4" s="2165"/>
      <c r="D4" s="2165"/>
      <c r="E4" s="82">
        <v>1600</v>
      </c>
      <c r="G4" s="2176"/>
      <c r="H4" s="2165" t="s">
        <v>464</v>
      </c>
      <c r="I4" s="2165"/>
      <c r="J4" s="2165"/>
      <c r="K4" s="82">
        <v>1400</v>
      </c>
      <c r="M4" s="2176"/>
      <c r="N4" s="2165" t="s">
        <v>464</v>
      </c>
      <c r="O4" s="2165"/>
      <c r="P4" s="2165"/>
      <c r="Q4" s="82">
        <v>2400</v>
      </c>
      <c r="S4" s="2176"/>
      <c r="T4" s="2165" t="s">
        <v>464</v>
      </c>
      <c r="U4" s="2165"/>
      <c r="V4" s="2165"/>
      <c r="W4" s="82">
        <v>3400</v>
      </c>
    </row>
    <row r="5" spans="1:23" ht="24.6" customHeight="1" x14ac:dyDescent="0.25">
      <c r="A5" s="2176"/>
      <c r="B5" s="2166" t="s">
        <v>462</v>
      </c>
      <c r="C5" s="2167"/>
      <c r="D5" s="2167"/>
      <c r="E5" s="2168"/>
      <c r="G5" s="2176"/>
      <c r="H5" s="2165" t="s">
        <v>461</v>
      </c>
      <c r="I5" s="2165"/>
      <c r="J5" s="2165"/>
      <c r="K5" s="82">
        <f>K6*(1-'SZORZÓ+FELTÉTELEK'!$A$1)</f>
        <v>3000</v>
      </c>
      <c r="M5" s="2176"/>
      <c r="N5" s="2165" t="s">
        <v>461</v>
      </c>
      <c r="O5" s="2165"/>
      <c r="P5" s="2165"/>
      <c r="Q5" s="82">
        <f>Q6*(1-'SZORZÓ+FELTÉTELEK'!$A$1)</f>
        <v>4000</v>
      </c>
      <c r="S5" s="2176"/>
      <c r="T5" s="2165" t="s">
        <v>461</v>
      </c>
      <c r="U5" s="2165"/>
      <c r="V5" s="2165"/>
      <c r="W5" s="82">
        <f>W6*(1-'SZORZÓ+FELTÉTELEK'!$A$1)</f>
        <v>5000</v>
      </c>
    </row>
    <row r="6" spans="1:23" ht="24.6" hidden="1" customHeight="1" x14ac:dyDescent="0.25">
      <c r="A6" s="2176"/>
      <c r="B6" s="2169"/>
      <c r="C6" s="2170"/>
      <c r="D6" s="2170"/>
      <c r="E6" s="2171"/>
      <c r="G6" s="2176"/>
      <c r="H6" s="2165" t="s">
        <v>461</v>
      </c>
      <c r="I6" s="2165"/>
      <c r="J6" s="2165"/>
      <c r="K6" s="82">
        <v>3000</v>
      </c>
      <c r="M6" s="2176"/>
      <c r="N6" s="2165" t="s">
        <v>461</v>
      </c>
      <c r="O6" s="2165"/>
      <c r="P6" s="2165"/>
      <c r="Q6" s="82">
        <v>4000</v>
      </c>
      <c r="S6" s="2176"/>
      <c r="T6" s="2165" t="s">
        <v>461</v>
      </c>
      <c r="U6" s="2165"/>
      <c r="V6" s="2165"/>
      <c r="W6" s="82">
        <v>5000</v>
      </c>
    </row>
    <row r="7" spans="1:23" ht="16.149999999999999" customHeight="1" x14ac:dyDescent="0.25">
      <c r="A7" s="2176"/>
      <c r="B7" s="2169"/>
      <c r="C7" s="2170"/>
      <c r="D7" s="2170"/>
      <c r="E7" s="2171"/>
      <c r="G7" s="2176"/>
      <c r="H7" s="2166" t="s">
        <v>465</v>
      </c>
      <c r="I7" s="2167"/>
      <c r="J7" s="2167"/>
      <c r="K7" s="2168"/>
      <c r="M7" s="2176"/>
      <c r="N7" s="2214" t="s">
        <v>1027</v>
      </c>
      <c r="O7" s="2215"/>
      <c r="P7" s="2215"/>
      <c r="Q7" s="2216"/>
      <c r="S7" s="2176"/>
      <c r="T7" s="2166" t="s">
        <v>467</v>
      </c>
      <c r="U7" s="2167"/>
      <c r="V7" s="2167"/>
      <c r="W7" s="2168"/>
    </row>
    <row r="8" spans="1:23" ht="16.149999999999999" customHeight="1" x14ac:dyDescent="0.25">
      <c r="A8" s="2176"/>
      <c r="B8" s="2169"/>
      <c r="C8" s="2170"/>
      <c r="D8" s="2170"/>
      <c r="E8" s="2171"/>
      <c r="G8" s="2176"/>
      <c r="H8" s="2169"/>
      <c r="I8" s="2170"/>
      <c r="J8" s="2170"/>
      <c r="K8" s="2171"/>
      <c r="M8" s="2176"/>
      <c r="N8" s="2217"/>
      <c r="O8" s="2218"/>
      <c r="P8" s="2218"/>
      <c r="Q8" s="2219"/>
      <c r="S8" s="2176"/>
      <c r="T8" s="2169"/>
      <c r="U8" s="2170"/>
      <c r="V8" s="2170"/>
      <c r="W8" s="2171"/>
    </row>
    <row r="9" spans="1:23" ht="16.149999999999999" customHeight="1" thickBot="1" x14ac:dyDescent="0.3">
      <c r="A9" s="2177"/>
      <c r="B9" s="2172"/>
      <c r="C9" s="2173"/>
      <c r="D9" s="2173"/>
      <c r="E9" s="2174"/>
      <c r="G9" s="2177"/>
      <c r="H9" s="2172"/>
      <c r="I9" s="2173"/>
      <c r="J9" s="2173"/>
      <c r="K9" s="2174"/>
      <c r="M9" s="2177"/>
      <c r="N9" s="2220"/>
      <c r="O9" s="2221"/>
      <c r="P9" s="2221"/>
      <c r="Q9" s="2222"/>
      <c r="S9" s="2177"/>
      <c r="T9" s="2172"/>
      <c r="U9" s="2173"/>
      <c r="V9" s="2173"/>
      <c r="W9" s="2174"/>
    </row>
    <row r="10" spans="1:23" ht="5.65" customHeight="1" thickBot="1" x14ac:dyDescent="0.3"/>
    <row r="11" spans="1:23" ht="24.6" customHeight="1" x14ac:dyDescent="0.25">
      <c r="A11" s="2175" t="s">
        <v>469</v>
      </c>
      <c r="B11" s="2178" t="s">
        <v>464</v>
      </c>
      <c r="C11" s="2178"/>
      <c r="D11" s="2178"/>
      <c r="E11" s="81">
        <f>E12*(1-'SZORZÓ+FELTÉTELEK'!$A$1)</f>
        <v>900</v>
      </c>
      <c r="G11" s="2175" t="s">
        <v>471</v>
      </c>
      <c r="H11" s="2178" t="s">
        <v>464</v>
      </c>
      <c r="I11" s="2178"/>
      <c r="J11" s="2178"/>
      <c r="K11" s="81">
        <f>K12*(1-'SZORZÓ+FELTÉTELEK'!$A$1)</f>
        <v>3900</v>
      </c>
      <c r="M11" s="2175" t="s">
        <v>726</v>
      </c>
      <c r="N11" s="2178" t="s">
        <v>464</v>
      </c>
      <c r="O11" s="2178"/>
      <c r="P11" s="2178"/>
      <c r="Q11" s="81">
        <f>Q12*(1-'SZORZÓ+FELTÉTELEK'!$A$1)</f>
        <v>16400</v>
      </c>
      <c r="S11" s="2206" t="s">
        <v>473</v>
      </c>
      <c r="T11" s="2178" t="s">
        <v>464</v>
      </c>
      <c r="U11" s="2178"/>
      <c r="V11" s="2178"/>
      <c r="W11" s="81">
        <f>W12*(1-'SZORZÓ+FELTÉTELEK'!$A$1)</f>
        <v>1400</v>
      </c>
    </row>
    <row r="12" spans="1:23" ht="24.6" hidden="1" customHeight="1" x14ac:dyDescent="0.25">
      <c r="A12" s="2176"/>
      <c r="B12" s="2165" t="s">
        <v>464</v>
      </c>
      <c r="C12" s="2165"/>
      <c r="D12" s="2165"/>
      <c r="E12" s="82">
        <v>900</v>
      </c>
      <c r="G12" s="2176"/>
      <c r="H12" s="2165" t="s">
        <v>464</v>
      </c>
      <c r="I12" s="2165"/>
      <c r="J12" s="2165"/>
      <c r="K12" s="82">
        <v>3900</v>
      </c>
      <c r="M12" s="2176"/>
      <c r="N12" s="2165" t="s">
        <v>464</v>
      </c>
      <c r="O12" s="2165"/>
      <c r="P12" s="2165"/>
      <c r="Q12" s="82">
        <v>16400</v>
      </c>
      <c r="S12" s="2207"/>
      <c r="T12" s="2165" t="s">
        <v>464</v>
      </c>
      <c r="U12" s="2165"/>
      <c r="V12" s="2165"/>
      <c r="W12" s="82">
        <v>1400</v>
      </c>
    </row>
    <row r="13" spans="1:23" ht="24.6" customHeight="1" x14ac:dyDescent="0.25">
      <c r="A13" s="2176"/>
      <c r="B13" s="2165" t="s">
        <v>461</v>
      </c>
      <c r="C13" s="2165"/>
      <c r="D13" s="2165"/>
      <c r="E13" s="82">
        <f>E14*(1-'SZORZÓ+FELTÉTELEK'!$A$1)</f>
        <v>2500</v>
      </c>
      <c r="G13" s="2176"/>
      <c r="H13" s="2165" t="s">
        <v>461</v>
      </c>
      <c r="I13" s="2165"/>
      <c r="J13" s="2165"/>
      <c r="K13" s="82">
        <f>K14*(1-'SZORZÓ+FELTÉTELEK'!$A$1)</f>
        <v>5500</v>
      </c>
      <c r="M13" s="2176"/>
      <c r="N13" s="2165" t="s">
        <v>461</v>
      </c>
      <c r="O13" s="2165"/>
      <c r="P13" s="2165"/>
      <c r="Q13" s="82">
        <f>Q14*(1-'SZORZÓ+FELTÉTELEK'!$A$1)</f>
        <v>18000</v>
      </c>
      <c r="S13" s="2176"/>
      <c r="T13" s="2165" t="s">
        <v>461</v>
      </c>
      <c r="U13" s="2165"/>
      <c r="V13" s="2165"/>
      <c r="W13" s="82">
        <f>W14*(1-'SZORZÓ+FELTÉTELEK'!$A$1)</f>
        <v>3000</v>
      </c>
    </row>
    <row r="14" spans="1:23" ht="24.6" hidden="1" customHeight="1" x14ac:dyDescent="0.25">
      <c r="A14" s="2176"/>
      <c r="B14" s="2165" t="s">
        <v>461</v>
      </c>
      <c r="C14" s="2165"/>
      <c r="D14" s="2165"/>
      <c r="E14" s="82">
        <v>2500</v>
      </c>
      <c r="G14" s="2176"/>
      <c r="H14" s="2165" t="s">
        <v>461</v>
      </c>
      <c r="I14" s="2165"/>
      <c r="J14" s="2165"/>
      <c r="K14" s="82">
        <v>5500</v>
      </c>
      <c r="M14" s="2176"/>
      <c r="N14" s="2165" t="s">
        <v>461</v>
      </c>
      <c r="O14" s="2165"/>
      <c r="P14" s="2165"/>
      <c r="Q14" s="82">
        <v>18000</v>
      </c>
      <c r="S14" s="2176"/>
      <c r="T14" s="2165" t="s">
        <v>461</v>
      </c>
      <c r="U14" s="2165"/>
      <c r="V14" s="2165"/>
      <c r="W14" s="82">
        <v>3000</v>
      </c>
    </row>
    <row r="15" spans="1:23" ht="16.149999999999999" customHeight="1" x14ac:dyDescent="0.25">
      <c r="A15" s="2176"/>
      <c r="B15" s="2166" t="s">
        <v>470</v>
      </c>
      <c r="C15" s="2167"/>
      <c r="D15" s="2167"/>
      <c r="E15" s="2168"/>
      <c r="G15" s="2176"/>
      <c r="H15" s="2166" t="s">
        <v>472</v>
      </c>
      <c r="I15" s="2167"/>
      <c r="J15" s="2167"/>
      <c r="K15" s="2168"/>
      <c r="M15" s="2176"/>
      <c r="N15" s="2169" t="s">
        <v>472</v>
      </c>
      <c r="O15" s="2170"/>
      <c r="P15" s="2170"/>
      <c r="Q15" s="2171"/>
      <c r="S15" s="2176"/>
      <c r="T15" s="2169" t="s">
        <v>474</v>
      </c>
      <c r="U15" s="2170"/>
      <c r="V15" s="2170"/>
      <c r="W15" s="2171"/>
    </row>
    <row r="16" spans="1:23" ht="16.149999999999999" customHeight="1" x14ac:dyDescent="0.25">
      <c r="A16" s="2176"/>
      <c r="B16" s="2169"/>
      <c r="C16" s="2170"/>
      <c r="D16" s="2170"/>
      <c r="E16" s="2171"/>
      <c r="G16" s="2176"/>
      <c r="H16" s="2169"/>
      <c r="I16" s="2170"/>
      <c r="J16" s="2170"/>
      <c r="K16" s="2171"/>
      <c r="M16" s="2176"/>
      <c r="N16" s="2169"/>
      <c r="O16" s="2170"/>
      <c r="P16" s="2170"/>
      <c r="Q16" s="2171"/>
      <c r="S16" s="2176"/>
      <c r="T16" s="2169"/>
      <c r="U16" s="2170"/>
      <c r="V16" s="2170"/>
      <c r="W16" s="2171"/>
    </row>
    <row r="17" spans="1:23" ht="16.149999999999999" customHeight="1" thickBot="1" x14ac:dyDescent="0.3">
      <c r="A17" s="2177"/>
      <c r="B17" s="2172"/>
      <c r="C17" s="2173"/>
      <c r="D17" s="2173"/>
      <c r="E17" s="2174"/>
      <c r="G17" s="2177"/>
      <c r="H17" s="2172"/>
      <c r="I17" s="2173"/>
      <c r="J17" s="2173"/>
      <c r="K17" s="2174"/>
      <c r="M17" s="2177"/>
      <c r="N17" s="2172"/>
      <c r="O17" s="2173"/>
      <c r="P17" s="2173"/>
      <c r="Q17" s="2174"/>
      <c r="S17" s="2177"/>
      <c r="T17" s="2172"/>
      <c r="U17" s="2173"/>
      <c r="V17" s="2173"/>
      <c r="W17" s="2174"/>
    </row>
    <row r="18" spans="1:23" ht="5.65" customHeight="1" thickBot="1" x14ac:dyDescent="0.3"/>
    <row r="19" spans="1:23" ht="24.6" customHeight="1" x14ac:dyDescent="0.25">
      <c r="A19" s="2206" t="s">
        <v>475</v>
      </c>
      <c r="B19" s="2178" t="s">
        <v>476</v>
      </c>
      <c r="C19" s="2178"/>
      <c r="D19" s="2178"/>
      <c r="E19" s="81">
        <f>E20*(1-'SZORZÓ+FELTÉTELEK'!$A$1)</f>
        <v>5800</v>
      </c>
      <c r="G19" s="2206" t="s">
        <v>660</v>
      </c>
      <c r="H19" s="2178" t="s">
        <v>476</v>
      </c>
      <c r="I19" s="2178"/>
      <c r="J19" s="2178"/>
      <c r="K19" s="81">
        <f>K20*(1-'SZORZÓ+FELTÉTELEK'!$A$1)</f>
        <v>7500</v>
      </c>
      <c r="M19" s="2206" t="s">
        <v>1152</v>
      </c>
      <c r="N19" s="2178" t="s">
        <v>464</v>
      </c>
      <c r="O19" s="2178"/>
      <c r="P19" s="2178"/>
      <c r="Q19" s="81">
        <f>Q20*(1-'SZORZÓ+FELTÉTELEK'!$A$1)</f>
        <v>3400</v>
      </c>
      <c r="S19" s="2206" t="s">
        <v>478</v>
      </c>
      <c r="T19" s="2178" t="s">
        <v>464</v>
      </c>
      <c r="U19" s="2178"/>
      <c r="V19" s="2178"/>
      <c r="W19" s="81">
        <f>W20*(1-'SZORZÓ+FELTÉTELEK'!$A$1)</f>
        <v>7200</v>
      </c>
    </row>
    <row r="20" spans="1:23" ht="24.6" hidden="1" customHeight="1" x14ac:dyDescent="0.25">
      <c r="A20" s="2207"/>
      <c r="B20" s="2165" t="s">
        <v>476</v>
      </c>
      <c r="C20" s="2165"/>
      <c r="D20" s="2165"/>
      <c r="E20" s="82">
        <v>5800</v>
      </c>
      <c r="G20" s="2207"/>
      <c r="H20" s="2165" t="s">
        <v>476</v>
      </c>
      <c r="I20" s="2165"/>
      <c r="J20" s="2165"/>
      <c r="K20" s="82">
        <v>7500</v>
      </c>
      <c r="M20" s="2207"/>
      <c r="N20" s="2165" t="s">
        <v>464</v>
      </c>
      <c r="O20" s="2165"/>
      <c r="P20" s="2165"/>
      <c r="Q20" s="82">
        <v>3400</v>
      </c>
      <c r="S20" s="2207"/>
      <c r="T20" s="2165" t="s">
        <v>464</v>
      </c>
      <c r="U20" s="2165"/>
      <c r="V20" s="2165"/>
      <c r="W20" s="82">
        <v>7200</v>
      </c>
    </row>
    <row r="21" spans="1:23" ht="24.6" customHeight="1" x14ac:dyDescent="0.25">
      <c r="A21" s="2176"/>
      <c r="B21" s="2166" t="s">
        <v>477</v>
      </c>
      <c r="C21" s="2167"/>
      <c r="D21" s="2167"/>
      <c r="E21" s="2168"/>
      <c r="G21" s="2176"/>
      <c r="H21" s="2166" t="s">
        <v>727</v>
      </c>
      <c r="I21" s="2167"/>
      <c r="J21" s="2167"/>
      <c r="K21" s="2168"/>
      <c r="M21" s="2176"/>
      <c r="N21" s="2165" t="s">
        <v>476</v>
      </c>
      <c r="O21" s="2165"/>
      <c r="P21" s="2165"/>
      <c r="Q21" s="82">
        <f>Q22*(1-'SZORZÓ+FELTÉTELEK'!$A$1)</f>
        <v>9200</v>
      </c>
      <c r="S21" s="2176"/>
      <c r="T21" s="2165" t="s">
        <v>476</v>
      </c>
      <c r="U21" s="2165"/>
      <c r="V21" s="2165"/>
      <c r="W21" s="82">
        <f>W22*(1-'SZORZÓ+FELTÉTELEK'!$A$1)</f>
        <v>13000</v>
      </c>
    </row>
    <row r="22" spans="1:23" ht="24.6" hidden="1" customHeight="1" x14ac:dyDescent="0.25">
      <c r="A22" s="2176"/>
      <c r="B22" s="2169"/>
      <c r="C22" s="2170"/>
      <c r="D22" s="2170"/>
      <c r="E22" s="2171"/>
      <c r="G22" s="2176"/>
      <c r="H22" s="2169"/>
      <c r="I22" s="2170"/>
      <c r="J22" s="2170"/>
      <c r="K22" s="2171"/>
      <c r="M22" s="2176"/>
      <c r="N22" s="2165" t="s">
        <v>476</v>
      </c>
      <c r="O22" s="2165"/>
      <c r="P22" s="2165"/>
      <c r="Q22" s="82">
        <v>9200</v>
      </c>
      <c r="S22" s="2176"/>
      <c r="T22" s="2165" t="s">
        <v>476</v>
      </c>
      <c r="U22" s="2165"/>
      <c r="V22" s="2165"/>
      <c r="W22" s="82">
        <v>13000</v>
      </c>
    </row>
    <row r="23" spans="1:23" ht="16.149999999999999" customHeight="1" x14ac:dyDescent="0.25">
      <c r="A23" s="2176"/>
      <c r="B23" s="2169"/>
      <c r="C23" s="2170"/>
      <c r="D23" s="2170"/>
      <c r="E23" s="2171"/>
      <c r="G23" s="2176"/>
      <c r="H23" s="2169"/>
      <c r="I23" s="2170"/>
      <c r="J23" s="2170"/>
      <c r="K23" s="2171"/>
      <c r="M23" s="2176"/>
      <c r="N23" s="2166" t="s">
        <v>1153</v>
      </c>
      <c r="O23" s="2167"/>
      <c r="P23" s="2167"/>
      <c r="Q23" s="2168"/>
      <c r="S23" s="2176"/>
      <c r="T23" s="2166" t="s">
        <v>479</v>
      </c>
      <c r="U23" s="2167"/>
      <c r="V23" s="2167"/>
      <c r="W23" s="2168"/>
    </row>
    <row r="24" spans="1:23" ht="16.149999999999999" customHeight="1" x14ac:dyDescent="0.25">
      <c r="A24" s="2176"/>
      <c r="B24" s="2169"/>
      <c r="C24" s="2170"/>
      <c r="D24" s="2170"/>
      <c r="E24" s="2171"/>
      <c r="G24" s="2176"/>
      <c r="H24" s="2169"/>
      <c r="I24" s="2170"/>
      <c r="J24" s="2170"/>
      <c r="K24" s="2171"/>
      <c r="M24" s="2176"/>
      <c r="N24" s="2169"/>
      <c r="O24" s="2170"/>
      <c r="P24" s="2170"/>
      <c r="Q24" s="2171"/>
      <c r="S24" s="2176"/>
      <c r="T24" s="2169"/>
      <c r="U24" s="2170"/>
      <c r="V24" s="2170"/>
      <c r="W24" s="2171"/>
    </row>
    <row r="25" spans="1:23" ht="16.149999999999999" customHeight="1" thickBot="1" x14ac:dyDescent="0.3">
      <c r="A25" s="2177"/>
      <c r="B25" s="2172"/>
      <c r="C25" s="2173"/>
      <c r="D25" s="2173"/>
      <c r="E25" s="2174"/>
      <c r="G25" s="2177"/>
      <c r="H25" s="2172"/>
      <c r="I25" s="2173"/>
      <c r="J25" s="2173"/>
      <c r="K25" s="2174"/>
      <c r="M25" s="2177"/>
      <c r="N25" s="2172"/>
      <c r="O25" s="2173"/>
      <c r="P25" s="2173"/>
      <c r="Q25" s="2174"/>
      <c r="S25" s="2177"/>
      <c r="T25" s="2172"/>
      <c r="U25" s="2173"/>
      <c r="V25" s="2173"/>
      <c r="W25" s="2174"/>
    </row>
    <row r="26" spans="1:23" ht="5.65" customHeight="1" thickBot="1" x14ac:dyDescent="0.3">
      <c r="A26" s="41"/>
      <c r="B26" s="93"/>
      <c r="C26" s="93"/>
      <c r="D26" s="42"/>
      <c r="E26" s="42"/>
      <c r="G26" s="41"/>
      <c r="H26" s="93"/>
      <c r="I26" s="93"/>
      <c r="J26" s="42"/>
      <c r="K26" s="42"/>
      <c r="M26" s="41"/>
      <c r="N26" s="93"/>
      <c r="O26" s="93"/>
      <c r="P26" s="42"/>
      <c r="Q26" s="42"/>
      <c r="S26" s="41"/>
      <c r="T26" s="93"/>
      <c r="U26" s="93"/>
      <c r="V26" s="42"/>
      <c r="W26" s="42"/>
    </row>
    <row r="27" spans="1:23" ht="24.6" customHeight="1" x14ac:dyDescent="0.25">
      <c r="A27" s="2206" t="s">
        <v>480</v>
      </c>
      <c r="B27" s="2178" t="s">
        <v>464</v>
      </c>
      <c r="C27" s="2178"/>
      <c r="D27" s="2178"/>
      <c r="E27" s="81">
        <f>E28*(1-'SZORZÓ+FELTÉTELEK'!$A$1)</f>
        <v>7500</v>
      </c>
      <c r="G27" s="2206" t="s">
        <v>1954</v>
      </c>
      <c r="H27" s="2178" t="s">
        <v>464</v>
      </c>
      <c r="I27" s="2178"/>
      <c r="J27" s="2178"/>
      <c r="K27" s="81">
        <f>K28*(1-'SZORZÓ+FELTÉTELEK'!$A$1)</f>
        <v>12500</v>
      </c>
      <c r="M27" s="2206" t="s">
        <v>482</v>
      </c>
      <c r="N27" s="2178" t="s">
        <v>464</v>
      </c>
      <c r="O27" s="2178"/>
      <c r="P27" s="2178"/>
      <c r="Q27" s="81">
        <f>Q28*(1-'SZORZÓ+FELTÉTELEK'!$A$1)</f>
        <v>19500</v>
      </c>
      <c r="S27" s="2206" t="s">
        <v>728</v>
      </c>
      <c r="T27" s="2178" t="s">
        <v>464</v>
      </c>
      <c r="U27" s="2178"/>
      <c r="V27" s="2178"/>
      <c r="W27" s="81">
        <f>W28*(1-'SZORZÓ+FELTÉTELEK'!$A$1)</f>
        <v>5500</v>
      </c>
    </row>
    <row r="28" spans="1:23" ht="24.6" hidden="1" customHeight="1" x14ac:dyDescent="0.25">
      <c r="A28" s="2207"/>
      <c r="B28" s="2165" t="s">
        <v>464</v>
      </c>
      <c r="C28" s="2165"/>
      <c r="D28" s="2165"/>
      <c r="E28" s="82">
        <v>7500</v>
      </c>
      <c r="G28" s="2207"/>
      <c r="H28" s="2165" t="s">
        <v>464</v>
      </c>
      <c r="I28" s="2165"/>
      <c r="J28" s="2165"/>
      <c r="K28" s="82">
        <v>12500</v>
      </c>
      <c r="M28" s="2207"/>
      <c r="N28" s="2165" t="s">
        <v>464</v>
      </c>
      <c r="O28" s="2165"/>
      <c r="P28" s="2165"/>
      <c r="Q28" s="82">
        <v>19500</v>
      </c>
      <c r="S28" s="2207"/>
      <c r="T28" s="2165" t="s">
        <v>464</v>
      </c>
      <c r="U28" s="2165"/>
      <c r="V28" s="2165"/>
      <c r="W28" s="82">
        <v>5500</v>
      </c>
    </row>
    <row r="29" spans="1:23" ht="24.6" customHeight="1" x14ac:dyDescent="0.25">
      <c r="A29" s="2176"/>
      <c r="B29" s="2165" t="s">
        <v>476</v>
      </c>
      <c r="C29" s="2165"/>
      <c r="D29" s="2165"/>
      <c r="E29" s="82">
        <f>E30*(1-'SZORZÓ+FELTÉTELEK'!$A$1)</f>
        <v>16000</v>
      </c>
      <c r="G29" s="2176"/>
      <c r="H29" s="2165" t="s">
        <v>476</v>
      </c>
      <c r="I29" s="2165"/>
      <c r="J29" s="2165"/>
      <c r="K29" s="82">
        <f>K30*(1-'SZORZÓ+FELTÉTELEK'!$A$1)</f>
        <v>20000</v>
      </c>
      <c r="M29" s="2176"/>
      <c r="N29" s="2165" t="s">
        <v>476</v>
      </c>
      <c r="O29" s="2165"/>
      <c r="P29" s="2165"/>
      <c r="Q29" s="82">
        <f>Q30*(1-'SZORZÓ+FELTÉTELEK'!$A$1)</f>
        <v>27000</v>
      </c>
      <c r="S29" s="2176"/>
      <c r="T29" s="2165" t="s">
        <v>476</v>
      </c>
      <c r="U29" s="2165"/>
      <c r="V29" s="2165"/>
      <c r="W29" s="82">
        <f>W30*(1-'SZORZÓ+FELTÉTELEK'!$A$1)</f>
        <v>14000</v>
      </c>
    </row>
    <row r="30" spans="1:23" ht="24.6" hidden="1" customHeight="1" x14ac:dyDescent="0.25">
      <c r="A30" s="2176"/>
      <c r="B30" s="2165" t="s">
        <v>476</v>
      </c>
      <c r="C30" s="2165"/>
      <c r="D30" s="2165"/>
      <c r="E30" s="82">
        <v>16000</v>
      </c>
      <c r="G30" s="2176"/>
      <c r="H30" s="2165" t="s">
        <v>476</v>
      </c>
      <c r="I30" s="2165"/>
      <c r="J30" s="2165"/>
      <c r="K30" s="82">
        <v>20000</v>
      </c>
      <c r="M30" s="2176"/>
      <c r="N30" s="2165" t="s">
        <v>476</v>
      </c>
      <c r="O30" s="2165"/>
      <c r="P30" s="2165"/>
      <c r="Q30" s="82">
        <v>27000</v>
      </c>
      <c r="S30" s="2176"/>
      <c r="T30" s="2165" t="s">
        <v>476</v>
      </c>
      <c r="U30" s="2165"/>
      <c r="V30" s="2165"/>
      <c r="W30" s="82">
        <v>14000</v>
      </c>
    </row>
    <row r="31" spans="1:23" ht="16.149999999999999" customHeight="1" x14ac:dyDescent="0.25">
      <c r="A31" s="2176"/>
      <c r="B31" s="2166" t="s">
        <v>481</v>
      </c>
      <c r="C31" s="2167"/>
      <c r="D31" s="2167"/>
      <c r="E31" s="2168"/>
      <c r="G31" s="2176"/>
      <c r="H31" s="2166" t="s">
        <v>729</v>
      </c>
      <c r="I31" s="2167"/>
      <c r="J31" s="2167"/>
      <c r="K31" s="2168"/>
      <c r="M31" s="2176"/>
      <c r="N31" s="2166" t="s">
        <v>730</v>
      </c>
      <c r="O31" s="2167"/>
      <c r="P31" s="2167"/>
      <c r="Q31" s="2168"/>
      <c r="S31" s="2176"/>
      <c r="T31" s="2166" t="s">
        <v>656</v>
      </c>
      <c r="U31" s="2167"/>
      <c r="V31" s="2167"/>
      <c r="W31" s="2168"/>
    </row>
    <row r="32" spans="1:23" ht="16.149999999999999" customHeight="1" x14ac:dyDescent="0.25">
      <c r="A32" s="2176"/>
      <c r="B32" s="2169"/>
      <c r="C32" s="2170"/>
      <c r="D32" s="2170"/>
      <c r="E32" s="2171"/>
      <c r="G32" s="2176"/>
      <c r="H32" s="2169"/>
      <c r="I32" s="2170"/>
      <c r="J32" s="2170"/>
      <c r="K32" s="2171"/>
      <c r="M32" s="2176"/>
      <c r="N32" s="2169"/>
      <c r="O32" s="2170"/>
      <c r="P32" s="2170"/>
      <c r="Q32" s="2171"/>
      <c r="S32" s="2176"/>
      <c r="T32" s="2169"/>
      <c r="U32" s="2170"/>
      <c r="V32" s="2170"/>
      <c r="W32" s="2171"/>
    </row>
    <row r="33" spans="1:23" ht="16.149999999999999" customHeight="1" thickBot="1" x14ac:dyDescent="0.3">
      <c r="A33" s="2177"/>
      <c r="B33" s="2172"/>
      <c r="C33" s="2173"/>
      <c r="D33" s="2173"/>
      <c r="E33" s="2174"/>
      <c r="G33" s="2177"/>
      <c r="H33" s="2172"/>
      <c r="I33" s="2173"/>
      <c r="J33" s="2173"/>
      <c r="K33" s="2174"/>
      <c r="M33" s="2177"/>
      <c r="N33" s="2172"/>
      <c r="O33" s="2173"/>
      <c r="P33" s="2173"/>
      <c r="Q33" s="2174"/>
      <c r="S33" s="2177"/>
      <c r="T33" s="2172"/>
      <c r="U33" s="2173"/>
      <c r="V33" s="2173"/>
      <c r="W33" s="2174"/>
    </row>
    <row r="34" spans="1:23" ht="5.65" hidden="1" customHeight="1" x14ac:dyDescent="0.25"/>
    <row r="35" spans="1:23" ht="24" hidden="1" customHeight="1" x14ac:dyDescent="0.25"/>
    <row r="36" spans="1:23" ht="24.6" hidden="1" customHeight="1" x14ac:dyDescent="0.25"/>
    <row r="37" spans="1:23" ht="24.6" hidden="1" customHeight="1" x14ac:dyDescent="0.25"/>
    <row r="38" spans="1:23" ht="24.6" hidden="1" customHeight="1" x14ac:dyDescent="0.25"/>
    <row r="39" spans="1:23" ht="16.149999999999999" hidden="1" customHeight="1" x14ac:dyDescent="0.25"/>
    <row r="40" spans="1:23" ht="16.149999999999999" hidden="1" customHeight="1" x14ac:dyDescent="0.25"/>
    <row r="41" spans="1:23" ht="16.149999999999999" hidden="1" customHeight="1" x14ac:dyDescent="0.25"/>
    <row r="42" spans="1:23" ht="5.65" customHeight="1" thickBot="1" x14ac:dyDescent="0.3"/>
    <row r="43" spans="1:23" ht="24.6" customHeight="1" x14ac:dyDescent="0.25">
      <c r="A43" s="2175" t="s">
        <v>483</v>
      </c>
      <c r="B43" s="2178" t="s">
        <v>484</v>
      </c>
      <c r="C43" s="2178"/>
      <c r="D43" s="2178"/>
      <c r="E43" s="81">
        <f>E44*(1-'SZORZÓ+FELTÉTELEK'!$A$1)</f>
        <v>17000</v>
      </c>
      <c r="G43" s="2175" t="s">
        <v>487</v>
      </c>
      <c r="H43" s="2178" t="s">
        <v>476</v>
      </c>
      <c r="I43" s="2178"/>
      <c r="J43" s="2178"/>
      <c r="K43" s="81">
        <f>K44*(1-'SZORZÓ+FELTÉTELEK'!$A$1)</f>
        <v>13500</v>
      </c>
      <c r="M43" s="2175" t="s">
        <v>489</v>
      </c>
      <c r="N43" s="2178" t="s">
        <v>476</v>
      </c>
      <c r="O43" s="2178"/>
      <c r="P43" s="2178"/>
      <c r="Q43" s="81">
        <f>Q44*(1-'SZORZÓ+FELTÉTELEK'!$A$1)</f>
        <v>14000</v>
      </c>
      <c r="S43" s="2175" t="s">
        <v>491</v>
      </c>
      <c r="T43" s="2178" t="s">
        <v>476</v>
      </c>
      <c r="U43" s="2178"/>
      <c r="V43" s="2178"/>
      <c r="W43" s="81">
        <f>W44*(1-'SZORZÓ+FELTÉTELEK'!$A$1)</f>
        <v>17500</v>
      </c>
    </row>
    <row r="44" spans="1:23" ht="24.6" hidden="1" customHeight="1" x14ac:dyDescent="0.25">
      <c r="A44" s="2176"/>
      <c r="B44" s="2165" t="s">
        <v>484</v>
      </c>
      <c r="C44" s="2165"/>
      <c r="D44" s="2165"/>
      <c r="E44" s="82">
        <v>17000</v>
      </c>
      <c r="G44" s="2176"/>
      <c r="H44" s="2165" t="s">
        <v>476</v>
      </c>
      <c r="I44" s="2165"/>
      <c r="J44" s="2165"/>
      <c r="K44" s="82">
        <v>13500</v>
      </c>
      <c r="M44" s="2176"/>
      <c r="N44" s="2165" t="s">
        <v>476</v>
      </c>
      <c r="O44" s="2165"/>
      <c r="P44" s="2165"/>
      <c r="Q44" s="82">
        <v>14000</v>
      </c>
      <c r="S44" s="2176"/>
      <c r="T44" s="2165" t="s">
        <v>476</v>
      </c>
      <c r="U44" s="2165"/>
      <c r="V44" s="2165"/>
      <c r="W44" s="82">
        <v>17500</v>
      </c>
    </row>
    <row r="45" spans="1:23" ht="24.6" customHeight="1" x14ac:dyDescent="0.25">
      <c r="A45" s="2176"/>
      <c r="B45" s="2165" t="s">
        <v>485</v>
      </c>
      <c r="C45" s="2165"/>
      <c r="D45" s="2165"/>
      <c r="E45" s="82">
        <f>E46*(1-'SZORZÓ+FELTÉTELEK'!$A$1)</f>
        <v>18700</v>
      </c>
      <c r="G45" s="2176"/>
      <c r="H45" s="2166" t="s">
        <v>488</v>
      </c>
      <c r="I45" s="2167"/>
      <c r="J45" s="2167"/>
      <c r="K45" s="2168"/>
      <c r="M45" s="2176"/>
      <c r="N45" s="2166" t="s">
        <v>490</v>
      </c>
      <c r="O45" s="2167"/>
      <c r="P45" s="2167"/>
      <c r="Q45" s="2168"/>
      <c r="S45" s="2176"/>
      <c r="T45" s="2166" t="s">
        <v>492</v>
      </c>
      <c r="U45" s="2167"/>
      <c r="V45" s="2167"/>
      <c r="W45" s="2168"/>
    </row>
    <row r="46" spans="1:23" ht="24.6" hidden="1" customHeight="1" x14ac:dyDescent="0.25">
      <c r="A46" s="2176"/>
      <c r="B46" s="2165" t="s">
        <v>485</v>
      </c>
      <c r="C46" s="2165"/>
      <c r="D46" s="2165"/>
      <c r="E46" s="82">
        <v>18700</v>
      </c>
      <c r="G46" s="2176"/>
      <c r="H46" s="2169"/>
      <c r="I46" s="2170"/>
      <c r="J46" s="2170"/>
      <c r="K46" s="2171"/>
      <c r="M46" s="2176"/>
      <c r="N46" s="2169"/>
      <c r="O46" s="2170"/>
      <c r="P46" s="2170"/>
      <c r="Q46" s="2171"/>
      <c r="S46" s="2176"/>
      <c r="T46" s="2169"/>
      <c r="U46" s="2170"/>
      <c r="V46" s="2170"/>
      <c r="W46" s="2171"/>
    </row>
    <row r="47" spans="1:23" ht="16.149999999999999" customHeight="1" x14ac:dyDescent="0.25">
      <c r="A47" s="2176"/>
      <c r="B47" s="2166" t="s">
        <v>486</v>
      </c>
      <c r="C47" s="2167"/>
      <c r="D47" s="2167"/>
      <c r="E47" s="2168"/>
      <c r="G47" s="2176"/>
      <c r="H47" s="2169"/>
      <c r="I47" s="2170"/>
      <c r="J47" s="2170"/>
      <c r="K47" s="2171"/>
      <c r="M47" s="2176"/>
      <c r="N47" s="2169"/>
      <c r="O47" s="2170"/>
      <c r="P47" s="2170"/>
      <c r="Q47" s="2171"/>
      <c r="S47" s="2176"/>
      <c r="T47" s="2169"/>
      <c r="U47" s="2170"/>
      <c r="V47" s="2170"/>
      <c r="W47" s="2171"/>
    </row>
    <row r="48" spans="1:23" ht="16.149999999999999" customHeight="1" x14ac:dyDescent="0.25">
      <c r="A48" s="2176"/>
      <c r="B48" s="2169"/>
      <c r="C48" s="2170"/>
      <c r="D48" s="2170"/>
      <c r="E48" s="2171"/>
      <c r="G48" s="2176"/>
      <c r="H48" s="2169"/>
      <c r="I48" s="2170"/>
      <c r="J48" s="2170"/>
      <c r="K48" s="2171"/>
      <c r="M48" s="2176"/>
      <c r="N48" s="2169"/>
      <c r="O48" s="2170"/>
      <c r="P48" s="2170"/>
      <c r="Q48" s="2171"/>
      <c r="S48" s="2176"/>
      <c r="T48" s="2169"/>
      <c r="U48" s="2170"/>
      <c r="V48" s="2170"/>
      <c r="W48" s="2171"/>
    </row>
    <row r="49" spans="1:23" ht="16.149999999999999" customHeight="1" thickBot="1" x14ac:dyDescent="0.3">
      <c r="A49" s="2177"/>
      <c r="B49" s="2172"/>
      <c r="C49" s="2173"/>
      <c r="D49" s="2173"/>
      <c r="E49" s="2174"/>
      <c r="G49" s="2177"/>
      <c r="H49" s="2172"/>
      <c r="I49" s="2173"/>
      <c r="J49" s="2173"/>
      <c r="K49" s="2174"/>
      <c r="M49" s="2177"/>
      <c r="N49" s="2172"/>
      <c r="O49" s="2173"/>
      <c r="P49" s="2173"/>
      <c r="Q49" s="2174"/>
      <c r="S49" s="2177"/>
      <c r="T49" s="2172"/>
      <c r="U49" s="2173"/>
      <c r="V49" s="2173"/>
      <c r="W49" s="2174"/>
    </row>
    <row r="50" spans="1:23" ht="5.65" customHeight="1" thickBot="1" x14ac:dyDescent="0.3"/>
    <row r="51" spans="1:23" ht="24.6" customHeight="1" x14ac:dyDescent="0.25">
      <c r="A51" s="2175" t="s">
        <v>493</v>
      </c>
      <c r="B51" s="2208" t="s">
        <v>476</v>
      </c>
      <c r="C51" s="2209"/>
      <c r="D51" s="2210"/>
      <c r="E51" s="81">
        <f>E52*(1-'SZORZÓ+FELTÉTELEK'!$A$1)</f>
        <v>6500</v>
      </c>
      <c r="G51" s="2206" t="s">
        <v>495</v>
      </c>
      <c r="H51" s="2178" t="s">
        <v>464</v>
      </c>
      <c r="I51" s="2178"/>
      <c r="J51" s="2178"/>
      <c r="K51" s="81">
        <f>K52*(1-'SZORZÓ+FELTÉTELEK'!$A$1)</f>
        <v>5500</v>
      </c>
      <c r="M51" s="2175" t="s">
        <v>497</v>
      </c>
      <c r="N51" s="2178" t="s">
        <v>476</v>
      </c>
      <c r="O51" s="2178"/>
      <c r="P51" s="2178"/>
      <c r="Q51" s="81">
        <f>Q52*(1-'SZORZÓ+FELTÉTELEK'!$A$1)</f>
        <v>6500</v>
      </c>
      <c r="S51" s="2206" t="s">
        <v>499</v>
      </c>
      <c r="T51" s="2178" t="s">
        <v>464</v>
      </c>
      <c r="U51" s="2178"/>
      <c r="V51" s="2178"/>
      <c r="W51" s="81">
        <f>W52*(1-'SZORZÓ+FELTÉTELEK'!$A$1)</f>
        <v>5500</v>
      </c>
    </row>
    <row r="52" spans="1:23" ht="24.6" hidden="1" customHeight="1" x14ac:dyDescent="0.25">
      <c r="A52" s="2176"/>
      <c r="B52" s="2211" t="s">
        <v>476</v>
      </c>
      <c r="C52" s="2212"/>
      <c r="D52" s="2213"/>
      <c r="E52" s="82">
        <v>6500</v>
      </c>
      <c r="G52" s="2207"/>
      <c r="H52" s="2165" t="s">
        <v>464</v>
      </c>
      <c r="I52" s="2165"/>
      <c r="J52" s="2165"/>
      <c r="K52" s="82">
        <v>5500</v>
      </c>
      <c r="M52" s="2176"/>
      <c r="N52" s="2165" t="s">
        <v>476</v>
      </c>
      <c r="O52" s="2165"/>
      <c r="P52" s="2165"/>
      <c r="Q52" s="82">
        <v>6500</v>
      </c>
      <c r="S52" s="2207"/>
      <c r="T52" s="2165" t="s">
        <v>464</v>
      </c>
      <c r="U52" s="2165"/>
      <c r="V52" s="2165"/>
      <c r="W52" s="82">
        <v>5500</v>
      </c>
    </row>
    <row r="53" spans="1:23" ht="24.6" customHeight="1" x14ac:dyDescent="0.25">
      <c r="A53" s="2176"/>
      <c r="B53" s="2166" t="s">
        <v>494</v>
      </c>
      <c r="C53" s="2167"/>
      <c r="D53" s="2167"/>
      <c r="E53" s="2168"/>
      <c r="G53" s="2176"/>
      <c r="H53" s="2165" t="s">
        <v>476</v>
      </c>
      <c r="I53" s="2165"/>
      <c r="J53" s="2165"/>
      <c r="K53" s="82">
        <f>K54*(1-'SZORZÓ+FELTÉTELEK'!$A$1)</f>
        <v>12000</v>
      </c>
      <c r="M53" s="2176"/>
      <c r="N53" s="2166" t="s">
        <v>498</v>
      </c>
      <c r="O53" s="2167"/>
      <c r="P53" s="2167"/>
      <c r="Q53" s="2168"/>
      <c r="S53" s="2176"/>
      <c r="T53" s="2165" t="s">
        <v>476</v>
      </c>
      <c r="U53" s="2165"/>
      <c r="V53" s="2165"/>
      <c r="W53" s="82">
        <f>W54*(1-'SZORZÓ+FELTÉTELEK'!$A$1)</f>
        <v>12000</v>
      </c>
    </row>
    <row r="54" spans="1:23" ht="24.6" hidden="1" customHeight="1" x14ac:dyDescent="0.25">
      <c r="A54" s="2176"/>
      <c r="B54" s="2169"/>
      <c r="C54" s="2170"/>
      <c r="D54" s="2170"/>
      <c r="E54" s="2171"/>
      <c r="G54" s="2176"/>
      <c r="H54" s="2165" t="s">
        <v>476</v>
      </c>
      <c r="I54" s="2165"/>
      <c r="J54" s="2165"/>
      <c r="K54" s="82">
        <v>12000</v>
      </c>
      <c r="M54" s="2176"/>
      <c r="N54" s="2169"/>
      <c r="O54" s="2170"/>
      <c r="P54" s="2170"/>
      <c r="Q54" s="2171"/>
      <c r="S54" s="2176"/>
      <c r="T54" s="2165" t="s">
        <v>476</v>
      </c>
      <c r="U54" s="2165"/>
      <c r="V54" s="2165"/>
      <c r="W54" s="82">
        <v>12000</v>
      </c>
    </row>
    <row r="55" spans="1:23" ht="16.149999999999999" customHeight="1" x14ac:dyDescent="0.25">
      <c r="A55" s="2176"/>
      <c r="B55" s="2169"/>
      <c r="C55" s="2170"/>
      <c r="D55" s="2170"/>
      <c r="E55" s="2171"/>
      <c r="G55" s="2176"/>
      <c r="H55" s="2166" t="s">
        <v>496</v>
      </c>
      <c r="I55" s="2167"/>
      <c r="J55" s="2167"/>
      <c r="K55" s="2168"/>
      <c r="M55" s="2176"/>
      <c r="N55" s="2169"/>
      <c r="O55" s="2170"/>
      <c r="P55" s="2170"/>
      <c r="Q55" s="2171"/>
      <c r="S55" s="2176"/>
      <c r="T55" s="2166" t="s">
        <v>500</v>
      </c>
      <c r="U55" s="2167"/>
      <c r="V55" s="2167"/>
      <c r="W55" s="2168"/>
    </row>
    <row r="56" spans="1:23" ht="16.149999999999999" customHeight="1" x14ac:dyDescent="0.25">
      <c r="A56" s="2176"/>
      <c r="B56" s="2169"/>
      <c r="C56" s="2170"/>
      <c r="D56" s="2170"/>
      <c r="E56" s="2171"/>
      <c r="G56" s="2176"/>
      <c r="H56" s="2169"/>
      <c r="I56" s="2170"/>
      <c r="J56" s="2170"/>
      <c r="K56" s="2171"/>
      <c r="M56" s="2176"/>
      <c r="N56" s="2169"/>
      <c r="O56" s="2170"/>
      <c r="P56" s="2170"/>
      <c r="Q56" s="2171"/>
      <c r="S56" s="2176"/>
      <c r="T56" s="2169"/>
      <c r="U56" s="2170"/>
      <c r="V56" s="2170"/>
      <c r="W56" s="2171"/>
    </row>
    <row r="57" spans="1:23" ht="16.149999999999999" customHeight="1" thickBot="1" x14ac:dyDescent="0.3">
      <c r="A57" s="2177"/>
      <c r="B57" s="2172"/>
      <c r="C57" s="2173"/>
      <c r="D57" s="2173"/>
      <c r="E57" s="2174"/>
      <c r="G57" s="2177"/>
      <c r="H57" s="2172"/>
      <c r="I57" s="2173"/>
      <c r="J57" s="2173"/>
      <c r="K57" s="2174"/>
      <c r="M57" s="2177"/>
      <c r="N57" s="2172"/>
      <c r="O57" s="2173"/>
      <c r="P57" s="2173"/>
      <c r="Q57" s="2174"/>
      <c r="S57" s="2177"/>
      <c r="T57" s="2172"/>
      <c r="U57" s="2173"/>
      <c r="V57" s="2173"/>
      <c r="W57" s="2174"/>
    </row>
    <row r="58" spans="1:23" ht="5.65" customHeight="1" thickBot="1" x14ac:dyDescent="0.3"/>
    <row r="59" spans="1:23" ht="24.6" customHeight="1" x14ac:dyDescent="0.25">
      <c r="A59" s="2175" t="s">
        <v>501</v>
      </c>
      <c r="B59" s="2178" t="s">
        <v>464</v>
      </c>
      <c r="C59" s="2178"/>
      <c r="D59" s="2178"/>
      <c r="E59" s="81">
        <f>E60*(1-'SZORZÓ+FELTÉTELEK'!$A$1)</f>
        <v>8500</v>
      </c>
      <c r="G59" s="2206" t="s">
        <v>503</v>
      </c>
      <c r="H59" s="2178" t="s">
        <v>464</v>
      </c>
      <c r="I59" s="2178"/>
      <c r="J59" s="2178"/>
      <c r="K59" s="81">
        <f>K60*(1-'SZORZÓ+FELTÉTELEK'!$A$1)</f>
        <v>5500</v>
      </c>
      <c r="M59" s="2175" t="s">
        <v>505</v>
      </c>
      <c r="N59" s="2178" t="s">
        <v>464</v>
      </c>
      <c r="O59" s="2178"/>
      <c r="P59" s="2178"/>
      <c r="Q59" s="81">
        <f>Q60*(1-'SZORZÓ+FELTÉTELEK'!$A$1)</f>
        <v>1500</v>
      </c>
      <c r="S59" s="2175" t="s">
        <v>731</v>
      </c>
      <c r="T59" s="2178" t="s">
        <v>464</v>
      </c>
      <c r="U59" s="2178"/>
      <c r="V59" s="2178"/>
      <c r="W59" s="81">
        <f>W60*(1-'SZORZÓ+FELTÉTELEK'!$A$1)</f>
        <v>5500</v>
      </c>
    </row>
    <row r="60" spans="1:23" ht="24.6" hidden="1" customHeight="1" x14ac:dyDescent="0.25">
      <c r="A60" s="2176"/>
      <c r="B60" s="2165" t="s">
        <v>464</v>
      </c>
      <c r="C60" s="2165"/>
      <c r="D60" s="2165"/>
      <c r="E60" s="82">
        <v>8500</v>
      </c>
      <c r="G60" s="2207"/>
      <c r="H60" s="2165" t="s">
        <v>464</v>
      </c>
      <c r="I60" s="2165"/>
      <c r="J60" s="2165"/>
      <c r="K60" s="82">
        <v>5500</v>
      </c>
      <c r="M60" s="2176"/>
      <c r="N60" s="2165" t="s">
        <v>464</v>
      </c>
      <c r="O60" s="2165"/>
      <c r="P60" s="2165"/>
      <c r="Q60" s="82">
        <v>1500</v>
      </c>
      <c r="S60" s="2176"/>
      <c r="T60" s="2165" t="s">
        <v>464</v>
      </c>
      <c r="U60" s="2165"/>
      <c r="V60" s="2165"/>
      <c r="W60" s="82">
        <v>5500</v>
      </c>
    </row>
    <row r="61" spans="1:23" ht="24" customHeight="1" x14ac:dyDescent="0.25">
      <c r="A61" s="2176"/>
      <c r="B61" s="2165" t="s">
        <v>476</v>
      </c>
      <c r="C61" s="2165"/>
      <c r="D61" s="2165"/>
      <c r="E61" s="82">
        <f>E62*(1-'SZORZÓ+FELTÉTELEK'!$A$1)</f>
        <v>15000</v>
      </c>
      <c r="G61" s="2176"/>
      <c r="H61" s="2165" t="s">
        <v>476</v>
      </c>
      <c r="I61" s="2165"/>
      <c r="J61" s="2165"/>
      <c r="K61" s="82">
        <f>K62*(1-'SZORZÓ+FELTÉTELEK'!$A$1)</f>
        <v>12000</v>
      </c>
      <c r="M61" s="2176"/>
      <c r="N61" s="2165" t="s">
        <v>476</v>
      </c>
      <c r="O61" s="2165"/>
      <c r="P61" s="2165"/>
      <c r="Q61" s="82">
        <f>Q62*(1-'SZORZÓ+FELTÉTELEK'!$A$1)</f>
        <v>8000</v>
      </c>
      <c r="S61" s="2176"/>
      <c r="T61" s="2165" t="s">
        <v>476</v>
      </c>
      <c r="U61" s="2165"/>
      <c r="V61" s="2165"/>
      <c r="W61" s="82">
        <f>W62*(1-'SZORZÓ+FELTÉTELEK'!$A$1)</f>
        <v>12000</v>
      </c>
    </row>
    <row r="62" spans="1:23" ht="24.6" hidden="1" customHeight="1" x14ac:dyDescent="0.25">
      <c r="A62" s="2176"/>
      <c r="B62" s="2165" t="s">
        <v>476</v>
      </c>
      <c r="C62" s="2165"/>
      <c r="D62" s="2165"/>
      <c r="E62" s="82">
        <v>15000</v>
      </c>
      <c r="G62" s="2176"/>
      <c r="H62" s="2165" t="s">
        <v>476</v>
      </c>
      <c r="I62" s="2165"/>
      <c r="J62" s="2165"/>
      <c r="K62" s="82">
        <v>12000</v>
      </c>
      <c r="M62" s="2176"/>
      <c r="N62" s="2165" t="s">
        <v>476</v>
      </c>
      <c r="O62" s="2165"/>
      <c r="P62" s="2165"/>
      <c r="Q62" s="82">
        <v>8000</v>
      </c>
      <c r="S62" s="2176"/>
      <c r="T62" s="2165" t="s">
        <v>476</v>
      </c>
      <c r="U62" s="2165"/>
      <c r="V62" s="2165"/>
      <c r="W62" s="82">
        <v>12000</v>
      </c>
    </row>
    <row r="63" spans="1:23" ht="16.149999999999999" customHeight="1" x14ac:dyDescent="0.25">
      <c r="A63" s="2176"/>
      <c r="B63" s="2166" t="s">
        <v>502</v>
      </c>
      <c r="C63" s="2167"/>
      <c r="D63" s="2167"/>
      <c r="E63" s="2168"/>
      <c r="G63" s="2176"/>
      <c r="H63" s="2166" t="s">
        <v>504</v>
      </c>
      <c r="I63" s="2167"/>
      <c r="J63" s="2167"/>
      <c r="K63" s="2168"/>
      <c r="M63" s="2176"/>
      <c r="N63" s="2166" t="s">
        <v>506</v>
      </c>
      <c r="O63" s="2167"/>
      <c r="P63" s="2167"/>
      <c r="Q63" s="2168"/>
      <c r="S63" s="2176"/>
      <c r="T63" s="2166" t="s">
        <v>732</v>
      </c>
      <c r="U63" s="2167"/>
      <c r="V63" s="2167"/>
      <c r="W63" s="2168"/>
    </row>
    <row r="64" spans="1:23" ht="16.149999999999999" customHeight="1" x14ac:dyDescent="0.25">
      <c r="A64" s="2176"/>
      <c r="B64" s="2169"/>
      <c r="C64" s="2170"/>
      <c r="D64" s="2170"/>
      <c r="E64" s="2171"/>
      <c r="G64" s="2176"/>
      <c r="H64" s="2169"/>
      <c r="I64" s="2170"/>
      <c r="J64" s="2170"/>
      <c r="K64" s="2171"/>
      <c r="M64" s="2176"/>
      <c r="N64" s="2169"/>
      <c r="O64" s="2170"/>
      <c r="P64" s="2170"/>
      <c r="Q64" s="2171"/>
      <c r="S64" s="2176"/>
      <c r="T64" s="2169"/>
      <c r="U64" s="2170"/>
      <c r="V64" s="2170"/>
      <c r="W64" s="2171"/>
    </row>
    <row r="65" spans="1:23" ht="16.149999999999999" customHeight="1" thickBot="1" x14ac:dyDescent="0.3">
      <c r="A65" s="2177"/>
      <c r="B65" s="2172"/>
      <c r="C65" s="2173"/>
      <c r="D65" s="2173"/>
      <c r="E65" s="2174"/>
      <c r="G65" s="2177"/>
      <c r="H65" s="2172"/>
      <c r="I65" s="2173"/>
      <c r="J65" s="2173"/>
      <c r="K65" s="2174"/>
      <c r="M65" s="2177"/>
      <c r="N65" s="2172"/>
      <c r="O65" s="2173"/>
      <c r="P65" s="2173"/>
      <c r="Q65" s="2174"/>
      <c r="S65" s="2177"/>
      <c r="T65" s="2172"/>
      <c r="U65" s="2173"/>
      <c r="V65" s="2173"/>
      <c r="W65" s="2174"/>
    </row>
    <row r="66" spans="1:23" ht="5.65" customHeight="1" thickBot="1" x14ac:dyDescent="0.3"/>
    <row r="67" spans="1:23" ht="24.6" customHeight="1" x14ac:dyDescent="0.25">
      <c r="A67" s="2175" t="s">
        <v>507</v>
      </c>
      <c r="B67" s="2178" t="s">
        <v>464</v>
      </c>
      <c r="C67" s="2178"/>
      <c r="D67" s="2178"/>
      <c r="E67" s="81">
        <f>E68*(1-'SZORZÓ+FELTÉTELEK'!$A$1)</f>
        <v>13500</v>
      </c>
      <c r="G67" s="2175" t="s">
        <v>509</v>
      </c>
      <c r="H67" s="2178" t="s">
        <v>476</v>
      </c>
      <c r="I67" s="2178"/>
      <c r="J67" s="2178"/>
      <c r="K67" s="81">
        <f>K68*(1-'SZORZÓ+FELTÉTELEK'!$A$1)</f>
        <v>3700</v>
      </c>
      <c r="M67" s="2184" t="s">
        <v>511</v>
      </c>
      <c r="N67" s="2178" t="s">
        <v>476</v>
      </c>
      <c r="O67" s="2178"/>
      <c r="P67" s="2178"/>
      <c r="Q67" s="81">
        <f>Q68*(1-'SZORZÓ+FELTÉTELEK'!$A$1)</f>
        <v>6800</v>
      </c>
      <c r="S67" s="2179" t="s">
        <v>513</v>
      </c>
      <c r="T67" s="2178" t="s">
        <v>464</v>
      </c>
      <c r="U67" s="2178"/>
      <c r="V67" s="2178"/>
      <c r="W67" s="81">
        <f>W68*(1-'SZORZÓ+FELTÉTELEK'!$A$1)</f>
        <v>15700</v>
      </c>
    </row>
    <row r="68" spans="1:23" ht="24.6" hidden="1" customHeight="1" x14ac:dyDescent="0.25">
      <c r="A68" s="2176"/>
      <c r="B68" s="2165" t="s">
        <v>464</v>
      </c>
      <c r="C68" s="2165"/>
      <c r="D68" s="2165"/>
      <c r="E68" s="82">
        <v>13500</v>
      </c>
      <c r="G68" s="2176"/>
      <c r="H68" s="2165" t="s">
        <v>476</v>
      </c>
      <c r="I68" s="2165"/>
      <c r="J68" s="2165"/>
      <c r="K68" s="82">
        <v>3700</v>
      </c>
      <c r="M68" s="2185"/>
      <c r="N68" s="2165" t="s">
        <v>476</v>
      </c>
      <c r="O68" s="2165"/>
      <c r="P68" s="2165"/>
      <c r="Q68" s="82">
        <v>6800</v>
      </c>
      <c r="S68" s="2180"/>
      <c r="T68" s="2165" t="s">
        <v>464</v>
      </c>
      <c r="U68" s="2165"/>
      <c r="V68" s="2165"/>
      <c r="W68" s="82">
        <v>15700</v>
      </c>
    </row>
    <row r="69" spans="1:23" ht="24.6" customHeight="1" x14ac:dyDescent="0.25">
      <c r="A69" s="2176"/>
      <c r="B69" s="2165" t="s">
        <v>476</v>
      </c>
      <c r="C69" s="2165"/>
      <c r="D69" s="2165"/>
      <c r="E69" s="82">
        <f>E70*(1-'SZORZÓ+FELTÉTELEK'!$A$1)</f>
        <v>20000</v>
      </c>
      <c r="G69" s="2176"/>
      <c r="H69" s="2166" t="s">
        <v>510</v>
      </c>
      <c r="I69" s="2167"/>
      <c r="J69" s="2167"/>
      <c r="K69" s="2168"/>
      <c r="M69" s="2176"/>
      <c r="N69" s="2166" t="s">
        <v>512</v>
      </c>
      <c r="O69" s="2167"/>
      <c r="P69" s="2167"/>
      <c r="Q69" s="2168"/>
      <c r="S69" s="2176"/>
      <c r="T69" s="2165" t="s">
        <v>476</v>
      </c>
      <c r="U69" s="2165"/>
      <c r="V69" s="2165"/>
      <c r="W69" s="82">
        <f>W70*(1-'SZORZÓ+FELTÉTELEK'!$A$1)</f>
        <v>22500</v>
      </c>
    </row>
    <row r="70" spans="1:23" ht="24.6" hidden="1" customHeight="1" x14ac:dyDescent="0.25">
      <c r="A70" s="2176"/>
      <c r="B70" s="2165" t="s">
        <v>476</v>
      </c>
      <c r="C70" s="2165"/>
      <c r="D70" s="2165"/>
      <c r="E70" s="82">
        <v>20000</v>
      </c>
      <c r="G70" s="2176"/>
      <c r="H70" s="2169"/>
      <c r="I70" s="2170"/>
      <c r="J70" s="2170"/>
      <c r="K70" s="2171"/>
      <c r="M70" s="2176"/>
      <c r="N70" s="2169"/>
      <c r="O70" s="2170"/>
      <c r="P70" s="2170"/>
      <c r="Q70" s="2171"/>
      <c r="S70" s="2176"/>
      <c r="T70" s="2165" t="s">
        <v>476</v>
      </c>
      <c r="U70" s="2165"/>
      <c r="V70" s="2165"/>
      <c r="W70" s="82">
        <v>22500</v>
      </c>
    </row>
    <row r="71" spans="1:23" ht="15.6" customHeight="1" x14ac:dyDescent="0.25">
      <c r="A71" s="2176"/>
      <c r="B71" s="2166" t="s">
        <v>508</v>
      </c>
      <c r="C71" s="2167"/>
      <c r="D71" s="2167"/>
      <c r="E71" s="2168"/>
      <c r="G71" s="2176"/>
      <c r="H71" s="2169"/>
      <c r="I71" s="2170"/>
      <c r="J71" s="2170"/>
      <c r="K71" s="2171"/>
      <c r="M71" s="2176"/>
      <c r="N71" s="2169"/>
      <c r="O71" s="2170"/>
      <c r="P71" s="2170"/>
      <c r="Q71" s="2171"/>
      <c r="S71" s="2176"/>
      <c r="T71" s="2166" t="s">
        <v>733</v>
      </c>
      <c r="U71" s="2167"/>
      <c r="V71" s="2167"/>
      <c r="W71" s="2168"/>
    </row>
    <row r="72" spans="1:23" ht="16.149999999999999" customHeight="1" x14ac:dyDescent="0.25">
      <c r="A72" s="2176"/>
      <c r="B72" s="2169"/>
      <c r="C72" s="2170"/>
      <c r="D72" s="2170"/>
      <c r="E72" s="2171"/>
      <c r="G72" s="2176"/>
      <c r="H72" s="2169"/>
      <c r="I72" s="2170"/>
      <c r="J72" s="2170"/>
      <c r="K72" s="2171"/>
      <c r="M72" s="2176"/>
      <c r="N72" s="2169"/>
      <c r="O72" s="2170"/>
      <c r="P72" s="2170"/>
      <c r="Q72" s="2171"/>
      <c r="S72" s="2176"/>
      <c r="T72" s="2169"/>
      <c r="U72" s="2170"/>
      <c r="V72" s="2170"/>
      <c r="W72" s="2171"/>
    </row>
    <row r="73" spans="1:23" ht="16.149999999999999" customHeight="1" thickBot="1" x14ac:dyDescent="0.3">
      <c r="A73" s="2177"/>
      <c r="B73" s="2172"/>
      <c r="C73" s="2173"/>
      <c r="D73" s="2173"/>
      <c r="E73" s="2174"/>
      <c r="G73" s="2177"/>
      <c r="H73" s="2172"/>
      <c r="I73" s="2173"/>
      <c r="J73" s="2173"/>
      <c r="K73" s="2174"/>
      <c r="M73" s="2177"/>
      <c r="N73" s="2172"/>
      <c r="O73" s="2173"/>
      <c r="P73" s="2173"/>
      <c r="Q73" s="2174"/>
      <c r="S73" s="2177"/>
      <c r="T73" s="2172"/>
      <c r="U73" s="2173"/>
      <c r="V73" s="2173"/>
      <c r="W73" s="2174"/>
    </row>
    <row r="74" spans="1:23" ht="5.65" customHeight="1" thickBot="1" x14ac:dyDescent="0.3"/>
    <row r="75" spans="1:23" ht="24.6" customHeight="1" x14ac:dyDescent="0.25">
      <c r="A75" s="2197" t="s">
        <v>666</v>
      </c>
      <c r="B75" s="2201" t="s">
        <v>464</v>
      </c>
      <c r="C75" s="2201"/>
      <c r="D75" s="2201"/>
      <c r="E75" s="81">
        <f>E76*(1-'SZORZÓ+FELTÉTELEK'!$A$1)</f>
        <v>0</v>
      </c>
      <c r="G75" s="2202" t="s">
        <v>734</v>
      </c>
      <c r="H75" s="2201" t="s">
        <v>464</v>
      </c>
      <c r="I75" s="2201"/>
      <c r="J75" s="2201"/>
      <c r="K75" s="81">
        <f>K76*(1-'SZORZÓ+FELTÉTELEK'!$A$1)</f>
        <v>3000</v>
      </c>
      <c r="M75" s="2206" t="s">
        <v>516</v>
      </c>
      <c r="N75" s="2178" t="s">
        <v>476</v>
      </c>
      <c r="O75" s="2178"/>
      <c r="P75" s="2178"/>
      <c r="Q75" s="81">
        <f>Q76*(1-'SZORZÓ+FELTÉTELEK'!$A$1)</f>
        <v>9500</v>
      </c>
      <c r="S75" s="2186" t="s">
        <v>735</v>
      </c>
      <c r="T75" s="2178" t="s">
        <v>464</v>
      </c>
      <c r="U75" s="2178"/>
      <c r="V75" s="2178"/>
      <c r="W75" s="81">
        <f>W76*(1-'SZORZÓ+FELTÉTELEK'!$A$1)</f>
        <v>21000</v>
      </c>
    </row>
    <row r="76" spans="1:23" ht="24.6" hidden="1" customHeight="1" x14ac:dyDescent="0.25">
      <c r="A76" s="2198"/>
      <c r="B76" s="2165" t="s">
        <v>464</v>
      </c>
      <c r="C76" s="2165"/>
      <c r="D76" s="2165"/>
      <c r="E76" s="106">
        <v>0</v>
      </c>
      <c r="G76" s="2203"/>
      <c r="H76" s="2165" t="s">
        <v>464</v>
      </c>
      <c r="I76" s="2165"/>
      <c r="J76" s="2165"/>
      <c r="K76" s="106">
        <v>3000</v>
      </c>
      <c r="M76" s="2207"/>
      <c r="N76" s="2165" t="s">
        <v>476</v>
      </c>
      <c r="O76" s="2165"/>
      <c r="P76" s="2165"/>
      <c r="Q76" s="82">
        <v>9500</v>
      </c>
      <c r="S76" s="2187"/>
      <c r="T76" s="2165" t="s">
        <v>464</v>
      </c>
      <c r="U76" s="2165"/>
      <c r="V76" s="2165"/>
      <c r="W76" s="82">
        <v>21000</v>
      </c>
    </row>
    <row r="77" spans="1:23" ht="24.6" customHeight="1" x14ac:dyDescent="0.25">
      <c r="A77" s="2198"/>
      <c r="B77" s="2165" t="s">
        <v>476</v>
      </c>
      <c r="C77" s="2165"/>
      <c r="D77" s="2165"/>
      <c r="E77" s="82">
        <f>E78*(1-'SZORZÓ+FELTÉTELEK'!$A$1)</f>
        <v>19000</v>
      </c>
      <c r="G77" s="2203"/>
      <c r="H77" s="2165" t="s">
        <v>476</v>
      </c>
      <c r="I77" s="2165"/>
      <c r="J77" s="2165"/>
      <c r="K77" s="82">
        <f>K78*(1-'SZORZÓ+FELTÉTELEK'!$A$1)</f>
        <v>25000</v>
      </c>
      <c r="M77" s="2207"/>
      <c r="N77" s="2166" t="s">
        <v>517</v>
      </c>
      <c r="O77" s="2167"/>
      <c r="P77" s="2167"/>
      <c r="Q77" s="2168"/>
      <c r="S77" s="2187"/>
      <c r="T77" s="2166" t="s">
        <v>736</v>
      </c>
      <c r="U77" s="2167"/>
      <c r="V77" s="2167"/>
      <c r="W77" s="2168"/>
    </row>
    <row r="78" spans="1:23" ht="24.6" hidden="1" customHeight="1" x14ac:dyDescent="0.25">
      <c r="A78" s="2198"/>
      <c r="B78" s="2165" t="s">
        <v>476</v>
      </c>
      <c r="C78" s="2165"/>
      <c r="D78" s="2165"/>
      <c r="E78" s="82">
        <v>19000</v>
      </c>
      <c r="G78" s="2203"/>
      <c r="H78" s="2165" t="s">
        <v>476</v>
      </c>
      <c r="I78" s="2165"/>
      <c r="J78" s="2165"/>
      <c r="K78" s="82">
        <v>25000</v>
      </c>
      <c r="M78" s="2207"/>
      <c r="N78" s="2169"/>
      <c r="O78" s="2170"/>
      <c r="P78" s="2170"/>
      <c r="Q78" s="2171"/>
      <c r="S78" s="2187"/>
      <c r="T78" s="2169"/>
      <c r="U78" s="2170"/>
      <c r="V78" s="2170"/>
      <c r="W78" s="2171"/>
    </row>
    <row r="79" spans="1:23" ht="19.149999999999999" customHeight="1" x14ac:dyDescent="0.25">
      <c r="A79" s="2199"/>
      <c r="B79" s="2166" t="s">
        <v>514</v>
      </c>
      <c r="C79" s="2167"/>
      <c r="D79" s="2167"/>
      <c r="E79" s="2168"/>
      <c r="G79" s="2204"/>
      <c r="H79" s="2188" t="s">
        <v>515</v>
      </c>
      <c r="I79" s="2189"/>
      <c r="J79" s="2189"/>
      <c r="K79" s="2190"/>
      <c r="M79" s="2176"/>
      <c r="N79" s="2169"/>
      <c r="O79" s="2170"/>
      <c r="P79" s="2170"/>
      <c r="Q79" s="2171"/>
      <c r="S79" s="2182"/>
      <c r="T79" s="2169"/>
      <c r="U79" s="2170"/>
      <c r="V79" s="2170"/>
      <c r="W79" s="2171"/>
    </row>
    <row r="80" spans="1:23" ht="19.149999999999999" customHeight="1" x14ac:dyDescent="0.25">
      <c r="A80" s="2199"/>
      <c r="B80" s="2169"/>
      <c r="C80" s="2170"/>
      <c r="D80" s="2170"/>
      <c r="E80" s="2171"/>
      <c r="G80" s="2204"/>
      <c r="H80" s="2191"/>
      <c r="I80" s="2192"/>
      <c r="J80" s="2192"/>
      <c r="K80" s="2193"/>
      <c r="M80" s="2176"/>
      <c r="N80" s="2169"/>
      <c r="O80" s="2170"/>
      <c r="P80" s="2170"/>
      <c r="Q80" s="2171"/>
      <c r="S80" s="2182"/>
      <c r="T80" s="2169"/>
      <c r="U80" s="2170"/>
      <c r="V80" s="2170"/>
      <c r="W80" s="2171"/>
    </row>
    <row r="81" spans="1:23" ht="19.149999999999999" customHeight="1" thickBot="1" x14ac:dyDescent="0.3">
      <c r="A81" s="2200"/>
      <c r="B81" s="2172"/>
      <c r="C81" s="2173"/>
      <c r="D81" s="2173"/>
      <c r="E81" s="2174"/>
      <c r="G81" s="2205"/>
      <c r="H81" s="2194"/>
      <c r="I81" s="2195"/>
      <c r="J81" s="2195"/>
      <c r="K81" s="2196"/>
      <c r="M81" s="2177"/>
      <c r="N81" s="2172"/>
      <c r="O81" s="2173"/>
      <c r="P81" s="2173"/>
      <c r="Q81" s="2174"/>
      <c r="S81" s="2183"/>
      <c r="T81" s="2172"/>
      <c r="U81" s="2173"/>
      <c r="V81" s="2173"/>
      <c r="W81" s="2174"/>
    </row>
    <row r="82" spans="1:23" ht="5.65" customHeight="1" thickBot="1" x14ac:dyDescent="0.3"/>
    <row r="83" spans="1:23" ht="24.6" customHeight="1" x14ac:dyDescent="0.25">
      <c r="A83" s="2181" t="s">
        <v>737</v>
      </c>
      <c r="B83" s="2178" t="s">
        <v>476</v>
      </c>
      <c r="C83" s="2178"/>
      <c r="D83" s="2178"/>
      <c r="E83" s="81">
        <f>E84*(1-'SZORZÓ+FELTÉTELEK'!$A$1)</f>
        <v>5300</v>
      </c>
      <c r="G83" s="2184" t="s">
        <v>518</v>
      </c>
      <c r="H83" s="2178" t="s">
        <v>476</v>
      </c>
      <c r="I83" s="2178"/>
      <c r="J83" s="2178"/>
      <c r="K83" s="81">
        <f>K84*(1-'SZORZÓ+FELTÉTELEK'!$A$1)</f>
        <v>80</v>
      </c>
      <c r="M83" s="2184" t="s">
        <v>520</v>
      </c>
      <c r="N83" s="2178" t="s">
        <v>476</v>
      </c>
      <c r="O83" s="2178"/>
      <c r="P83" s="2178"/>
      <c r="Q83" s="81">
        <f>Q84*(1-'SZORZÓ+FELTÉTELEK'!$A$1)</f>
        <v>140</v>
      </c>
      <c r="S83" s="2175" t="s">
        <v>522</v>
      </c>
      <c r="T83" s="2178" t="s">
        <v>476</v>
      </c>
      <c r="U83" s="2178"/>
      <c r="V83" s="2178"/>
      <c r="W83" s="81">
        <f>W84*(1-'SZORZÓ+FELTÉTELEK'!$A$1)</f>
        <v>420</v>
      </c>
    </row>
    <row r="84" spans="1:23" ht="24.6" hidden="1" customHeight="1" x14ac:dyDescent="0.25">
      <c r="A84" s="2182"/>
      <c r="B84" s="2165" t="s">
        <v>476</v>
      </c>
      <c r="C84" s="2165"/>
      <c r="D84" s="2165"/>
      <c r="E84" s="82">
        <v>5300</v>
      </c>
      <c r="G84" s="2185"/>
      <c r="H84" s="2165" t="s">
        <v>476</v>
      </c>
      <c r="I84" s="2165"/>
      <c r="J84" s="2165"/>
      <c r="K84" s="82">
        <v>80</v>
      </c>
      <c r="M84" s="2185"/>
      <c r="N84" s="2165" t="s">
        <v>476</v>
      </c>
      <c r="O84" s="2165"/>
      <c r="P84" s="2165"/>
      <c r="Q84" s="82">
        <v>140</v>
      </c>
      <c r="S84" s="2176"/>
      <c r="T84" s="2165" t="s">
        <v>476</v>
      </c>
      <c r="U84" s="2165"/>
      <c r="V84" s="2165"/>
      <c r="W84" s="82">
        <v>420</v>
      </c>
    </row>
    <row r="85" spans="1:23" ht="24.6" customHeight="1" x14ac:dyDescent="0.25">
      <c r="A85" s="2182"/>
      <c r="B85" s="2166" t="s">
        <v>738</v>
      </c>
      <c r="C85" s="2167"/>
      <c r="D85" s="2167"/>
      <c r="E85" s="2168"/>
      <c r="G85" s="2176"/>
      <c r="H85" s="2166" t="s">
        <v>519</v>
      </c>
      <c r="I85" s="2167"/>
      <c r="J85" s="2167"/>
      <c r="K85" s="2168"/>
      <c r="M85" s="2176"/>
      <c r="N85" s="2166" t="s">
        <v>521</v>
      </c>
      <c r="O85" s="2167"/>
      <c r="P85" s="2167"/>
      <c r="Q85" s="2168"/>
      <c r="S85" s="2176"/>
      <c r="T85" s="2166" t="s">
        <v>523</v>
      </c>
      <c r="U85" s="2167"/>
      <c r="V85" s="2167"/>
      <c r="W85" s="2168"/>
    </row>
    <row r="86" spans="1:23" ht="16.149999999999999" customHeight="1" x14ac:dyDescent="0.25">
      <c r="A86" s="2182"/>
      <c r="B86" s="2169"/>
      <c r="C86" s="2170"/>
      <c r="D86" s="2170"/>
      <c r="E86" s="2171"/>
      <c r="G86" s="2176"/>
      <c r="H86" s="2169"/>
      <c r="I86" s="2170"/>
      <c r="J86" s="2170"/>
      <c r="K86" s="2171"/>
      <c r="M86" s="2176"/>
      <c r="N86" s="2169"/>
      <c r="O86" s="2170"/>
      <c r="P86" s="2170"/>
      <c r="Q86" s="2171"/>
      <c r="S86" s="2176"/>
      <c r="T86" s="2169"/>
      <c r="U86" s="2170"/>
      <c r="V86" s="2170"/>
      <c r="W86" s="2171"/>
    </row>
    <row r="87" spans="1:23" ht="16.149999999999999" customHeight="1" x14ac:dyDescent="0.25">
      <c r="A87" s="2182"/>
      <c r="B87" s="2169"/>
      <c r="C87" s="2170"/>
      <c r="D87" s="2170"/>
      <c r="E87" s="2171"/>
      <c r="G87" s="2176"/>
      <c r="H87" s="2169"/>
      <c r="I87" s="2170"/>
      <c r="J87" s="2170"/>
      <c r="K87" s="2171"/>
      <c r="M87" s="2176"/>
      <c r="N87" s="2169"/>
      <c r="O87" s="2170"/>
      <c r="P87" s="2170"/>
      <c r="Q87" s="2171"/>
      <c r="S87" s="2176"/>
      <c r="T87" s="2169"/>
      <c r="U87" s="2170"/>
      <c r="V87" s="2170"/>
      <c r="W87" s="2171"/>
    </row>
    <row r="88" spans="1:23" ht="16.149999999999999" customHeight="1" thickBot="1" x14ac:dyDescent="0.3">
      <c r="A88" s="2183"/>
      <c r="B88" s="2172"/>
      <c r="C88" s="2173"/>
      <c r="D88" s="2173"/>
      <c r="E88" s="2174"/>
      <c r="G88" s="2177"/>
      <c r="H88" s="2172"/>
      <c r="I88" s="2173"/>
      <c r="J88" s="2173"/>
      <c r="K88" s="2174"/>
      <c r="M88" s="2177"/>
      <c r="N88" s="2172"/>
      <c r="O88" s="2173"/>
      <c r="P88" s="2173"/>
      <c r="Q88" s="2174"/>
      <c r="S88" s="2177"/>
      <c r="T88" s="2172"/>
      <c r="U88" s="2173"/>
      <c r="V88" s="2173"/>
      <c r="W88" s="2174"/>
    </row>
    <row r="89" spans="1:23" ht="5.65" customHeight="1" thickBot="1" x14ac:dyDescent="0.3"/>
    <row r="90" spans="1:23" ht="21" thickTop="1" x14ac:dyDescent="0.25">
      <c r="A90" s="2229" t="s">
        <v>962</v>
      </c>
      <c r="B90" s="2223" t="s">
        <v>476</v>
      </c>
      <c r="C90" s="2223"/>
      <c r="D90" s="2223"/>
      <c r="E90" s="172">
        <f>E91*(1-'SZORZÓ+FELTÉTELEK'!$A$1)</f>
        <v>7800</v>
      </c>
      <c r="G90" s="2229" t="s">
        <v>964</v>
      </c>
      <c r="H90" s="2223" t="s">
        <v>476</v>
      </c>
      <c r="I90" s="2223"/>
      <c r="J90" s="2223"/>
      <c r="K90" s="172">
        <f>K91*(1-'SZORZÓ+FELTÉTELEK'!$A$1)</f>
        <v>1800</v>
      </c>
      <c r="M90" s="2229" t="s">
        <v>965</v>
      </c>
      <c r="N90" s="2223" t="s">
        <v>476</v>
      </c>
      <c r="O90" s="2223"/>
      <c r="P90" s="2223"/>
      <c r="Q90" s="172">
        <f>Q91*(1-'SZORZÓ+FELTÉTELEK'!$A$1)</f>
        <v>270</v>
      </c>
      <c r="S90" s="2229" t="s">
        <v>966</v>
      </c>
      <c r="T90" s="2223" t="s">
        <v>476</v>
      </c>
      <c r="U90" s="2223"/>
      <c r="V90" s="2223"/>
      <c r="W90" s="172">
        <f>W91*(1-'SZORZÓ+FELTÉTELEK'!$A$1)</f>
        <v>80</v>
      </c>
    </row>
    <row r="91" spans="1:23" ht="20.25" hidden="1" customHeight="1" x14ac:dyDescent="0.25">
      <c r="A91" s="2230"/>
      <c r="B91" s="2165" t="s">
        <v>476</v>
      </c>
      <c r="C91" s="2165"/>
      <c r="D91" s="2165"/>
      <c r="E91" s="171">
        <v>7800</v>
      </c>
      <c r="G91" s="2230"/>
      <c r="H91" s="2165" t="s">
        <v>476</v>
      </c>
      <c r="I91" s="2165"/>
      <c r="J91" s="2165"/>
      <c r="K91" s="171">
        <v>1800</v>
      </c>
      <c r="M91" s="2230"/>
      <c r="N91" s="2165" t="s">
        <v>476</v>
      </c>
      <c r="O91" s="2165"/>
      <c r="P91" s="2165"/>
      <c r="Q91" s="171">
        <v>270</v>
      </c>
      <c r="S91" s="2230"/>
      <c r="T91" s="2165" t="s">
        <v>476</v>
      </c>
      <c r="U91" s="2165"/>
      <c r="V91" s="2165"/>
      <c r="W91" s="171">
        <v>80</v>
      </c>
    </row>
    <row r="92" spans="1:23" ht="12.75" customHeight="1" x14ac:dyDescent="0.25">
      <c r="A92" s="2230"/>
      <c r="B92" s="2166" t="s">
        <v>961</v>
      </c>
      <c r="C92" s="2167"/>
      <c r="D92" s="2167"/>
      <c r="E92" s="2224"/>
      <c r="G92" s="2230"/>
      <c r="H92" s="2166" t="s">
        <v>963</v>
      </c>
      <c r="I92" s="2167"/>
      <c r="J92" s="2167"/>
      <c r="K92" s="2224"/>
      <c r="M92" s="2230"/>
      <c r="N92" s="2166"/>
      <c r="O92" s="2167"/>
      <c r="P92" s="2167"/>
      <c r="Q92" s="2224"/>
      <c r="S92" s="2230"/>
      <c r="T92" s="2166"/>
      <c r="U92" s="2167"/>
      <c r="V92" s="2167"/>
      <c r="W92" s="2224"/>
    </row>
    <row r="93" spans="1:23" ht="12.75" customHeight="1" x14ac:dyDescent="0.25">
      <c r="A93" s="2230"/>
      <c r="B93" s="2169"/>
      <c r="C93" s="2170"/>
      <c r="D93" s="2170"/>
      <c r="E93" s="2225"/>
      <c r="G93" s="2230"/>
      <c r="H93" s="2169"/>
      <c r="I93" s="2170"/>
      <c r="J93" s="2170"/>
      <c r="K93" s="2225"/>
      <c r="M93" s="2230"/>
      <c r="N93" s="2169"/>
      <c r="O93" s="2170"/>
      <c r="P93" s="2170"/>
      <c r="Q93" s="2225"/>
      <c r="S93" s="2230"/>
      <c r="T93" s="2169"/>
      <c r="U93" s="2170"/>
      <c r="V93" s="2170"/>
      <c r="W93" s="2225"/>
    </row>
    <row r="94" spans="1:23" ht="12.75" customHeight="1" x14ac:dyDescent="0.25">
      <c r="A94" s="2230"/>
      <c r="B94" s="2169"/>
      <c r="C94" s="2170"/>
      <c r="D94" s="2170"/>
      <c r="E94" s="2225"/>
      <c r="G94" s="2230"/>
      <c r="H94" s="2169"/>
      <c r="I94" s="2170"/>
      <c r="J94" s="2170"/>
      <c r="K94" s="2225"/>
      <c r="M94" s="2230"/>
      <c r="N94" s="2169"/>
      <c r="O94" s="2170"/>
      <c r="P94" s="2170"/>
      <c r="Q94" s="2225"/>
      <c r="S94" s="2230"/>
      <c r="T94" s="2169"/>
      <c r="U94" s="2170"/>
      <c r="V94" s="2170"/>
      <c r="W94" s="2225"/>
    </row>
    <row r="95" spans="1:23" ht="12.75" customHeight="1" x14ac:dyDescent="0.25">
      <c r="A95" s="2230"/>
      <c r="B95" s="2169"/>
      <c r="C95" s="2170"/>
      <c r="D95" s="2170"/>
      <c r="E95" s="2225"/>
      <c r="G95" s="2230"/>
      <c r="H95" s="2169"/>
      <c r="I95" s="2170"/>
      <c r="J95" s="2170"/>
      <c r="K95" s="2225"/>
      <c r="M95" s="2230"/>
      <c r="N95" s="2169"/>
      <c r="O95" s="2170"/>
      <c r="P95" s="2170"/>
      <c r="Q95" s="2225"/>
      <c r="S95" s="2230"/>
      <c r="T95" s="2169"/>
      <c r="U95" s="2170"/>
      <c r="V95" s="2170"/>
      <c r="W95" s="2225"/>
    </row>
    <row r="96" spans="1:23" ht="13.5" customHeight="1" thickBot="1" x14ac:dyDescent="0.3">
      <c r="A96" s="2231"/>
      <c r="B96" s="2226"/>
      <c r="C96" s="2227"/>
      <c r="D96" s="2227"/>
      <c r="E96" s="2228"/>
      <c r="G96" s="2231"/>
      <c r="H96" s="2226"/>
      <c r="I96" s="2227"/>
      <c r="J96" s="2227"/>
      <c r="K96" s="2228"/>
      <c r="M96" s="2231"/>
      <c r="N96" s="2226"/>
      <c r="O96" s="2227"/>
      <c r="P96" s="2227"/>
      <c r="Q96" s="2228"/>
      <c r="S96" s="2231"/>
      <c r="T96" s="2226"/>
      <c r="U96" s="2227"/>
      <c r="V96" s="2227"/>
      <c r="W96" s="2228"/>
    </row>
    <row r="97" spans="1:23" ht="5.65" customHeight="1" thickTop="1" thickBot="1" x14ac:dyDescent="0.3"/>
    <row r="98" spans="1:23" ht="21" thickTop="1" x14ac:dyDescent="0.25">
      <c r="A98" s="2232" t="s">
        <v>967</v>
      </c>
      <c r="B98" s="2223" t="s">
        <v>476</v>
      </c>
      <c r="C98" s="2223"/>
      <c r="D98" s="2223"/>
      <c r="E98" s="172">
        <f>E99*(1-'SZORZÓ+FELTÉTELEK'!$A$1)</f>
        <v>70</v>
      </c>
      <c r="G98" s="2229" t="s">
        <v>968</v>
      </c>
      <c r="H98" s="2223" t="s">
        <v>476</v>
      </c>
      <c r="I98" s="2223"/>
      <c r="J98" s="2223"/>
      <c r="K98" s="172">
        <f>K99*(1-'SZORZÓ+FELTÉTELEK'!$A$1)</f>
        <v>16000</v>
      </c>
      <c r="M98" s="2229" t="s">
        <v>978</v>
      </c>
      <c r="N98" s="2223" t="s">
        <v>461</v>
      </c>
      <c r="O98" s="2223"/>
      <c r="P98" s="2223"/>
      <c r="Q98" s="172">
        <f>Q99*(1-'SZORZÓ+FELTÉTELEK'!$A$1)</f>
        <v>24000</v>
      </c>
      <c r="S98" s="2229" t="s">
        <v>971</v>
      </c>
      <c r="T98" s="2223" t="s">
        <v>476</v>
      </c>
      <c r="U98" s="2223"/>
      <c r="V98" s="2223"/>
      <c r="W98" s="172">
        <f>W99*(1-'SZORZÓ+FELTÉTELEK'!$A$1)</f>
        <v>470</v>
      </c>
    </row>
    <row r="99" spans="1:23" ht="20.25" hidden="1" customHeight="1" x14ac:dyDescent="0.25">
      <c r="A99" s="2233"/>
      <c r="B99" s="2165" t="s">
        <v>476</v>
      </c>
      <c r="C99" s="2165"/>
      <c r="D99" s="2165"/>
      <c r="E99" s="171">
        <v>70</v>
      </c>
      <c r="G99" s="2230"/>
      <c r="H99" s="2165" t="s">
        <v>476</v>
      </c>
      <c r="I99" s="2165"/>
      <c r="J99" s="2165"/>
      <c r="K99" s="171">
        <v>16000</v>
      </c>
      <c r="M99" s="2230"/>
      <c r="N99" s="2165" t="s">
        <v>461</v>
      </c>
      <c r="O99" s="2165"/>
      <c r="P99" s="2165"/>
      <c r="Q99" s="171">
        <v>24000</v>
      </c>
      <c r="S99" s="2230"/>
      <c r="T99" s="2165" t="s">
        <v>476</v>
      </c>
      <c r="U99" s="2165"/>
      <c r="V99" s="2165"/>
      <c r="W99" s="171">
        <v>470</v>
      </c>
    </row>
    <row r="100" spans="1:23" ht="12.75" x14ac:dyDescent="0.25">
      <c r="A100" s="2233"/>
      <c r="B100" s="2166"/>
      <c r="C100" s="2167"/>
      <c r="D100" s="2167"/>
      <c r="E100" s="2224"/>
      <c r="G100" s="2230"/>
      <c r="H100" s="2166" t="s">
        <v>979</v>
      </c>
      <c r="I100" s="2167"/>
      <c r="J100" s="2167"/>
      <c r="K100" s="2224"/>
      <c r="M100" s="2230"/>
      <c r="N100" s="2166" t="s">
        <v>969</v>
      </c>
      <c r="O100" s="2167"/>
      <c r="P100" s="2167"/>
      <c r="Q100" s="2224"/>
      <c r="S100" s="2230"/>
      <c r="T100" s="2166" t="s">
        <v>970</v>
      </c>
      <c r="U100" s="2167"/>
      <c r="V100" s="2167"/>
      <c r="W100" s="2224"/>
    </row>
    <row r="101" spans="1:23" ht="12.75" customHeight="1" x14ac:dyDescent="0.25">
      <c r="A101" s="2233"/>
      <c r="B101" s="2169"/>
      <c r="C101" s="2170"/>
      <c r="D101" s="2170"/>
      <c r="E101" s="2225"/>
      <c r="G101" s="2230"/>
      <c r="H101" s="2169"/>
      <c r="I101" s="2170"/>
      <c r="J101" s="2170"/>
      <c r="K101" s="2225"/>
      <c r="M101" s="2230"/>
      <c r="N101" s="2169"/>
      <c r="O101" s="2170"/>
      <c r="P101" s="2170"/>
      <c r="Q101" s="2225"/>
      <c r="S101" s="2230"/>
      <c r="T101" s="2169"/>
      <c r="U101" s="2170"/>
      <c r="V101" s="2170"/>
      <c r="W101" s="2225"/>
    </row>
    <row r="102" spans="1:23" ht="12.75" customHeight="1" x14ac:dyDescent="0.25">
      <c r="A102" s="2233"/>
      <c r="B102" s="2169"/>
      <c r="C102" s="2170"/>
      <c r="D102" s="2170"/>
      <c r="E102" s="2225"/>
      <c r="G102" s="2230"/>
      <c r="H102" s="2169"/>
      <c r="I102" s="2170"/>
      <c r="J102" s="2170"/>
      <c r="K102" s="2225"/>
      <c r="M102" s="2230"/>
      <c r="N102" s="2169"/>
      <c r="O102" s="2170"/>
      <c r="P102" s="2170"/>
      <c r="Q102" s="2225"/>
      <c r="S102" s="2230"/>
      <c r="T102" s="2169"/>
      <c r="U102" s="2170"/>
      <c r="V102" s="2170"/>
      <c r="W102" s="2225"/>
    </row>
    <row r="103" spans="1:23" ht="12.75" customHeight="1" x14ac:dyDescent="0.25">
      <c r="A103" s="2233"/>
      <c r="B103" s="2169"/>
      <c r="C103" s="2170"/>
      <c r="D103" s="2170"/>
      <c r="E103" s="2225"/>
      <c r="G103" s="2230"/>
      <c r="H103" s="2169"/>
      <c r="I103" s="2170"/>
      <c r="J103" s="2170"/>
      <c r="K103" s="2225"/>
      <c r="M103" s="2230"/>
      <c r="N103" s="2169"/>
      <c r="O103" s="2170"/>
      <c r="P103" s="2170"/>
      <c r="Q103" s="2225"/>
      <c r="S103" s="2230"/>
      <c r="T103" s="2169"/>
      <c r="U103" s="2170"/>
      <c r="V103" s="2170"/>
      <c r="W103" s="2225"/>
    </row>
    <row r="104" spans="1:23" ht="13.5" customHeight="1" thickBot="1" x14ac:dyDescent="0.3">
      <c r="A104" s="2234"/>
      <c r="B104" s="2226"/>
      <c r="C104" s="2227"/>
      <c r="D104" s="2227"/>
      <c r="E104" s="2228"/>
      <c r="G104" s="2231"/>
      <c r="H104" s="2226"/>
      <c r="I104" s="2227"/>
      <c r="J104" s="2227"/>
      <c r="K104" s="2228"/>
      <c r="M104" s="2231"/>
      <c r="N104" s="2226"/>
      <c r="O104" s="2227"/>
      <c r="P104" s="2227"/>
      <c r="Q104" s="2228"/>
      <c r="S104" s="2231"/>
      <c r="T104" s="2226"/>
      <c r="U104" s="2227"/>
      <c r="V104" s="2227"/>
      <c r="W104" s="2228"/>
    </row>
    <row r="105" spans="1:23" ht="5.65" customHeight="1" thickTop="1" thickBot="1" x14ac:dyDescent="0.3"/>
    <row r="106" spans="1:23" ht="21" customHeight="1" thickTop="1" x14ac:dyDescent="0.25">
      <c r="A106" s="2229" t="s">
        <v>972</v>
      </c>
      <c r="B106" s="2223" t="s">
        <v>476</v>
      </c>
      <c r="C106" s="2223"/>
      <c r="D106" s="2223"/>
      <c r="E106" s="172">
        <f>E107*(1-'SZORZÓ+FELTÉTELEK'!$A$1)</f>
        <v>2900</v>
      </c>
      <c r="G106" s="2229" t="s">
        <v>973</v>
      </c>
      <c r="H106" s="2223" t="s">
        <v>476</v>
      </c>
      <c r="I106" s="2223"/>
      <c r="J106" s="2223"/>
      <c r="K106" s="172">
        <f>K107*(1-'SZORZÓ+FELTÉTELEK'!$A$1)</f>
        <v>1600</v>
      </c>
      <c r="M106" s="2229" t="s">
        <v>974</v>
      </c>
      <c r="N106" s="2223" t="s">
        <v>476</v>
      </c>
      <c r="O106" s="2223"/>
      <c r="P106" s="2223"/>
      <c r="Q106" s="172">
        <f>Q107*(1-'SZORZÓ+FELTÉTELEK'!$A$1)</f>
        <v>23000</v>
      </c>
      <c r="S106" s="2229" t="s">
        <v>975</v>
      </c>
      <c r="T106" s="2223" t="s">
        <v>461</v>
      </c>
      <c r="U106" s="2223"/>
      <c r="V106" s="2223"/>
      <c r="W106" s="172">
        <f>W107*(1-'SZORZÓ+FELTÉTELEK'!$A$1)</f>
        <v>18500</v>
      </c>
    </row>
    <row r="107" spans="1:23" ht="20.25" hidden="1" customHeight="1" x14ac:dyDescent="0.25">
      <c r="A107" s="2230"/>
      <c r="B107" s="2165" t="s">
        <v>476</v>
      </c>
      <c r="C107" s="2165"/>
      <c r="D107" s="2165"/>
      <c r="E107" s="171">
        <v>2900</v>
      </c>
      <c r="G107" s="2230"/>
      <c r="H107" s="2165" t="s">
        <v>476</v>
      </c>
      <c r="I107" s="2165"/>
      <c r="J107" s="2165"/>
      <c r="K107" s="171">
        <v>1600</v>
      </c>
      <c r="M107" s="2230"/>
      <c r="N107" s="2165" t="s">
        <v>476</v>
      </c>
      <c r="O107" s="2165"/>
      <c r="P107" s="2165"/>
      <c r="Q107" s="171">
        <v>23000</v>
      </c>
      <c r="S107" s="2230"/>
      <c r="T107" s="2165" t="s">
        <v>461</v>
      </c>
      <c r="U107" s="2165"/>
      <c r="V107" s="2165"/>
      <c r="W107" s="171">
        <v>18500</v>
      </c>
    </row>
    <row r="108" spans="1:23" ht="12.75" customHeight="1" x14ac:dyDescent="0.25">
      <c r="A108" s="2230"/>
      <c r="B108" s="2166"/>
      <c r="C108" s="2167"/>
      <c r="D108" s="2167"/>
      <c r="E108" s="2224"/>
      <c r="G108" s="2230"/>
      <c r="H108" s="2166"/>
      <c r="I108" s="2167"/>
      <c r="J108" s="2167"/>
      <c r="K108" s="2224"/>
      <c r="M108" s="2230"/>
      <c r="N108" s="2166" t="s">
        <v>980</v>
      </c>
      <c r="O108" s="2167"/>
      <c r="P108" s="2167"/>
      <c r="Q108" s="2224"/>
      <c r="S108" s="2230"/>
      <c r="T108" s="2166" t="s">
        <v>474</v>
      </c>
      <c r="U108" s="2167"/>
      <c r="V108" s="2167"/>
      <c r="W108" s="2224"/>
    </row>
    <row r="109" spans="1:23" ht="12.75" customHeight="1" x14ac:dyDescent="0.25">
      <c r="A109" s="2230"/>
      <c r="B109" s="2169"/>
      <c r="C109" s="2170"/>
      <c r="D109" s="2170"/>
      <c r="E109" s="2225"/>
      <c r="G109" s="2230"/>
      <c r="H109" s="2169"/>
      <c r="I109" s="2170"/>
      <c r="J109" s="2170"/>
      <c r="K109" s="2225"/>
      <c r="M109" s="2230"/>
      <c r="N109" s="2169"/>
      <c r="O109" s="2170"/>
      <c r="P109" s="2170"/>
      <c r="Q109" s="2225"/>
      <c r="S109" s="2230"/>
      <c r="T109" s="2169"/>
      <c r="U109" s="2170"/>
      <c r="V109" s="2170"/>
      <c r="W109" s="2225"/>
    </row>
    <row r="110" spans="1:23" ht="12.75" customHeight="1" x14ac:dyDescent="0.25">
      <c r="A110" s="2230"/>
      <c r="B110" s="2169"/>
      <c r="C110" s="2170"/>
      <c r="D110" s="2170"/>
      <c r="E110" s="2225"/>
      <c r="G110" s="2230"/>
      <c r="H110" s="2169"/>
      <c r="I110" s="2170"/>
      <c r="J110" s="2170"/>
      <c r="K110" s="2225"/>
      <c r="M110" s="2230"/>
      <c r="N110" s="2169"/>
      <c r="O110" s="2170"/>
      <c r="P110" s="2170"/>
      <c r="Q110" s="2225"/>
      <c r="S110" s="2230"/>
      <c r="T110" s="2169"/>
      <c r="U110" s="2170"/>
      <c r="V110" s="2170"/>
      <c r="W110" s="2225"/>
    </row>
    <row r="111" spans="1:23" ht="12.75" customHeight="1" x14ac:dyDescent="0.25">
      <c r="A111" s="2230"/>
      <c r="B111" s="2169"/>
      <c r="C111" s="2170"/>
      <c r="D111" s="2170"/>
      <c r="E111" s="2225"/>
      <c r="G111" s="2230"/>
      <c r="H111" s="2169"/>
      <c r="I111" s="2170"/>
      <c r="J111" s="2170"/>
      <c r="K111" s="2225"/>
      <c r="M111" s="2230"/>
      <c r="N111" s="2169"/>
      <c r="O111" s="2170"/>
      <c r="P111" s="2170"/>
      <c r="Q111" s="2225"/>
      <c r="S111" s="2230"/>
      <c r="T111" s="2169"/>
      <c r="U111" s="2170"/>
      <c r="V111" s="2170"/>
      <c r="W111" s="2225"/>
    </row>
    <row r="112" spans="1:23" ht="13.5" customHeight="1" thickBot="1" x14ac:dyDescent="0.3">
      <c r="A112" s="2231"/>
      <c r="B112" s="2226"/>
      <c r="C112" s="2227"/>
      <c r="D112" s="2227"/>
      <c r="E112" s="2228"/>
      <c r="G112" s="2231"/>
      <c r="H112" s="2226"/>
      <c r="I112" s="2227"/>
      <c r="J112" s="2227"/>
      <c r="K112" s="2228"/>
      <c r="M112" s="2231"/>
      <c r="N112" s="2226"/>
      <c r="O112" s="2227"/>
      <c r="P112" s="2227"/>
      <c r="Q112" s="2228"/>
      <c r="S112" s="2231"/>
      <c r="T112" s="2226"/>
      <c r="U112" s="2227"/>
      <c r="V112" s="2227"/>
      <c r="W112" s="2228"/>
    </row>
    <row r="113" spans="1:11" ht="5.65" customHeight="1" thickTop="1" thickBot="1" x14ac:dyDescent="0.3"/>
    <row r="114" spans="1:11" ht="21" thickTop="1" x14ac:dyDescent="0.25">
      <c r="A114" s="2229" t="s">
        <v>976</v>
      </c>
      <c r="B114" s="2223" t="s">
        <v>476</v>
      </c>
      <c r="C114" s="2223"/>
      <c r="D114" s="2223"/>
      <c r="E114" s="172">
        <f>E115*(1-'SZORZÓ+FELTÉTELEK'!$A$1)</f>
        <v>7000</v>
      </c>
      <c r="G114" s="2229" t="s">
        <v>977</v>
      </c>
      <c r="H114" s="2223" t="s">
        <v>476</v>
      </c>
      <c r="I114" s="2223"/>
      <c r="J114" s="2223"/>
      <c r="K114" s="172">
        <f>K115*(1-'SZORZÓ+FELTÉTELEK'!$A$1)</f>
        <v>11000</v>
      </c>
    </row>
    <row r="115" spans="1:11" ht="20.65" hidden="1" customHeight="1" x14ac:dyDescent="0.25">
      <c r="A115" s="2230"/>
      <c r="B115" s="2165" t="s">
        <v>476</v>
      </c>
      <c r="C115" s="2165"/>
      <c r="D115" s="2165"/>
      <c r="E115" s="171">
        <v>7000</v>
      </c>
      <c r="G115" s="2230"/>
      <c r="H115" s="2165" t="s">
        <v>476</v>
      </c>
      <c r="I115" s="2165"/>
      <c r="J115" s="2165"/>
      <c r="K115" s="171">
        <v>11000</v>
      </c>
    </row>
    <row r="116" spans="1:11" ht="12.75" customHeight="1" x14ac:dyDescent="0.25">
      <c r="A116" s="2230"/>
      <c r="B116" s="2166"/>
      <c r="C116" s="2167"/>
      <c r="D116" s="2167"/>
      <c r="E116" s="2224"/>
      <c r="G116" s="2230"/>
      <c r="H116" s="2166"/>
      <c r="I116" s="2167"/>
      <c r="J116" s="2167"/>
      <c r="K116" s="2224"/>
    </row>
    <row r="117" spans="1:11" ht="13.15" customHeight="1" x14ac:dyDescent="0.25">
      <c r="A117" s="2230"/>
      <c r="B117" s="2169"/>
      <c r="C117" s="2170"/>
      <c r="D117" s="2170"/>
      <c r="E117" s="2225"/>
      <c r="G117" s="2230"/>
      <c r="H117" s="2169"/>
      <c r="I117" s="2170"/>
      <c r="J117" s="2170"/>
      <c r="K117" s="2225"/>
    </row>
    <row r="118" spans="1:11" ht="13.15" customHeight="1" x14ac:dyDescent="0.25">
      <c r="A118" s="2230"/>
      <c r="B118" s="2169"/>
      <c r="C118" s="2170"/>
      <c r="D118" s="2170"/>
      <c r="E118" s="2225"/>
      <c r="G118" s="2230"/>
      <c r="H118" s="2169"/>
      <c r="I118" s="2170"/>
      <c r="J118" s="2170"/>
      <c r="K118" s="2225"/>
    </row>
    <row r="119" spans="1:11" ht="13.15" customHeight="1" x14ac:dyDescent="0.25">
      <c r="A119" s="2230"/>
      <c r="B119" s="2169"/>
      <c r="C119" s="2170"/>
      <c r="D119" s="2170"/>
      <c r="E119" s="2225"/>
      <c r="G119" s="2230"/>
      <c r="H119" s="2169"/>
      <c r="I119" s="2170"/>
      <c r="J119" s="2170"/>
      <c r="K119" s="2225"/>
    </row>
    <row r="120" spans="1:11" ht="13.9" customHeight="1" thickBot="1" x14ac:dyDescent="0.3">
      <c r="A120" s="2231"/>
      <c r="B120" s="2226"/>
      <c r="C120" s="2227"/>
      <c r="D120" s="2227"/>
      <c r="E120" s="2228"/>
      <c r="G120" s="2231"/>
      <c r="H120" s="2226"/>
      <c r="I120" s="2227"/>
      <c r="J120" s="2227"/>
      <c r="K120" s="2228"/>
    </row>
    <row r="121" spans="1:11" ht="5.65" customHeight="1" thickTop="1" x14ac:dyDescent="0.25"/>
    <row r="131" hidden="1" x14ac:dyDescent="0.25"/>
  </sheetData>
  <mergeCells count="265">
    <mergeCell ref="M106:M112"/>
    <mergeCell ref="N106:P106"/>
    <mergeCell ref="N107:P107"/>
    <mergeCell ref="N108:Q112"/>
    <mergeCell ref="H114:J114"/>
    <mergeCell ref="H116:K120"/>
    <mergeCell ref="H115:J115"/>
    <mergeCell ref="T106:V106"/>
    <mergeCell ref="T107:V107"/>
    <mergeCell ref="B115:D115"/>
    <mergeCell ref="A114:A120"/>
    <mergeCell ref="B114:D114"/>
    <mergeCell ref="B116:E120"/>
    <mergeCell ref="G114:G120"/>
    <mergeCell ref="S106:S112"/>
    <mergeCell ref="T108:W112"/>
    <mergeCell ref="H100:K104"/>
    <mergeCell ref="H98:J98"/>
    <mergeCell ref="H99:J99"/>
    <mergeCell ref="H108:K112"/>
    <mergeCell ref="G106:G112"/>
    <mergeCell ref="H107:J107"/>
    <mergeCell ref="H106:J106"/>
    <mergeCell ref="B99:D99"/>
    <mergeCell ref="A98:A104"/>
    <mergeCell ref="B98:D98"/>
    <mergeCell ref="B100:E104"/>
    <mergeCell ref="B106:D106"/>
    <mergeCell ref="B107:D107"/>
    <mergeCell ref="B108:E112"/>
    <mergeCell ref="A106:A112"/>
    <mergeCell ref="N100:Q104"/>
    <mergeCell ref="N99:P99"/>
    <mergeCell ref="M98:M104"/>
    <mergeCell ref="N98:P98"/>
    <mergeCell ref="G98:G104"/>
    <mergeCell ref="T91:V91"/>
    <mergeCell ref="T92:W96"/>
    <mergeCell ref="S90:S96"/>
    <mergeCell ref="T90:V90"/>
    <mergeCell ref="T100:W104"/>
    <mergeCell ref="S98:S104"/>
    <mergeCell ref="T98:V98"/>
    <mergeCell ref="T99:V99"/>
    <mergeCell ref="B90:D90"/>
    <mergeCell ref="B92:E96"/>
    <mergeCell ref="A90:A96"/>
    <mergeCell ref="B91:D91"/>
    <mergeCell ref="N91:P91"/>
    <mergeCell ref="M90:M96"/>
    <mergeCell ref="N90:P90"/>
    <mergeCell ref="N92:Q96"/>
    <mergeCell ref="H92:K96"/>
    <mergeCell ref="G90:G96"/>
    <mergeCell ref="H90:J90"/>
    <mergeCell ref="H91:J91"/>
    <mergeCell ref="A1:W1"/>
    <mergeCell ref="A3:A9"/>
    <mergeCell ref="B3:D3"/>
    <mergeCell ref="G3:G9"/>
    <mergeCell ref="H3:J3"/>
    <mergeCell ref="M3:M9"/>
    <mergeCell ref="N3:P3"/>
    <mergeCell ref="S3:S9"/>
    <mergeCell ref="T3:V3"/>
    <mergeCell ref="B5:E9"/>
    <mergeCell ref="B4:D4"/>
    <mergeCell ref="H4:J4"/>
    <mergeCell ref="H6:J6"/>
    <mergeCell ref="N4:P4"/>
    <mergeCell ref="N6:P6"/>
    <mergeCell ref="T4:V4"/>
    <mergeCell ref="T6:V6"/>
    <mergeCell ref="A11:A17"/>
    <mergeCell ref="B11:D11"/>
    <mergeCell ref="B12:D12"/>
    <mergeCell ref="B14:D14"/>
    <mergeCell ref="H5:J5"/>
    <mergeCell ref="N5:P5"/>
    <mergeCell ref="T5:V5"/>
    <mergeCell ref="H7:K9"/>
    <mergeCell ref="N7:Q9"/>
    <mergeCell ref="T7:W9"/>
    <mergeCell ref="H12:J12"/>
    <mergeCell ref="H14:J14"/>
    <mergeCell ref="N12:P12"/>
    <mergeCell ref="N14:P14"/>
    <mergeCell ref="T12:V12"/>
    <mergeCell ref="T14:V14"/>
    <mergeCell ref="N13:P13"/>
    <mergeCell ref="T13:V13"/>
    <mergeCell ref="N15:Q17"/>
    <mergeCell ref="T15:W17"/>
    <mergeCell ref="M11:M17"/>
    <mergeCell ref="N11:P11"/>
    <mergeCell ref="S11:S17"/>
    <mergeCell ref="T11:V11"/>
    <mergeCell ref="B15:E17"/>
    <mergeCell ref="H15:K17"/>
    <mergeCell ref="G11:G17"/>
    <mergeCell ref="H11:J11"/>
    <mergeCell ref="B13:D13"/>
    <mergeCell ref="H13:J13"/>
    <mergeCell ref="N23:Q25"/>
    <mergeCell ref="T23:W25"/>
    <mergeCell ref="M19:M25"/>
    <mergeCell ref="N19:P19"/>
    <mergeCell ref="B20:D20"/>
    <mergeCell ref="H20:J20"/>
    <mergeCell ref="S19:S25"/>
    <mergeCell ref="T19:V19"/>
    <mergeCell ref="T20:V20"/>
    <mergeCell ref="T22:V22"/>
    <mergeCell ref="A19:A25"/>
    <mergeCell ref="B19:D19"/>
    <mergeCell ref="G19:G25"/>
    <mergeCell ref="H19:J19"/>
    <mergeCell ref="T21:V21"/>
    <mergeCell ref="H21:K25"/>
    <mergeCell ref="N31:Q33"/>
    <mergeCell ref="N27:P27"/>
    <mergeCell ref="N21:P21"/>
    <mergeCell ref="B29:D29"/>
    <mergeCell ref="H29:J29"/>
    <mergeCell ref="B31:E33"/>
    <mergeCell ref="H31:K33"/>
    <mergeCell ref="A27:A33"/>
    <mergeCell ref="B27:D27"/>
    <mergeCell ref="G27:G33"/>
    <mergeCell ref="H27:J27"/>
    <mergeCell ref="N20:P20"/>
    <mergeCell ref="N22:P22"/>
    <mergeCell ref="M27:M33"/>
    <mergeCell ref="N28:P28"/>
    <mergeCell ref="N30:P30"/>
    <mergeCell ref="N29:P29"/>
    <mergeCell ref="B21:E25"/>
    <mergeCell ref="B28:D28"/>
    <mergeCell ref="B30:D30"/>
    <mergeCell ref="H28:J28"/>
    <mergeCell ref="H30:J30"/>
    <mergeCell ref="A43:A49"/>
    <mergeCell ref="B43:D43"/>
    <mergeCell ref="G43:G49"/>
    <mergeCell ref="H43:J43"/>
    <mergeCell ref="M43:M49"/>
    <mergeCell ref="B45:D45"/>
    <mergeCell ref="H45:K49"/>
    <mergeCell ref="B47:E49"/>
    <mergeCell ref="B44:D44"/>
    <mergeCell ref="B46:D46"/>
    <mergeCell ref="H44:J44"/>
    <mergeCell ref="N43:P43"/>
    <mergeCell ref="N44:P44"/>
    <mergeCell ref="S27:S33"/>
    <mergeCell ref="T27:V27"/>
    <mergeCell ref="T28:V28"/>
    <mergeCell ref="T30:V30"/>
    <mergeCell ref="T29:V29"/>
    <mergeCell ref="T31:W33"/>
    <mergeCell ref="S43:S49"/>
    <mergeCell ref="T43:V43"/>
    <mergeCell ref="N45:Q49"/>
    <mergeCell ref="T45:W49"/>
    <mergeCell ref="T44:V44"/>
    <mergeCell ref="A59:A65"/>
    <mergeCell ref="B59:D59"/>
    <mergeCell ref="G59:G65"/>
    <mergeCell ref="H59:J59"/>
    <mergeCell ref="M59:M65"/>
    <mergeCell ref="N59:P59"/>
    <mergeCell ref="B60:D60"/>
    <mergeCell ref="N60:P60"/>
    <mergeCell ref="T55:W57"/>
    <mergeCell ref="A51:A57"/>
    <mergeCell ref="B51:D51"/>
    <mergeCell ref="G51:G57"/>
    <mergeCell ref="H51:J51"/>
    <mergeCell ref="M51:M57"/>
    <mergeCell ref="N51:P51"/>
    <mergeCell ref="B52:D52"/>
    <mergeCell ref="H52:J52"/>
    <mergeCell ref="H54:J54"/>
    <mergeCell ref="N52:P52"/>
    <mergeCell ref="T52:V52"/>
    <mergeCell ref="T54:V54"/>
    <mergeCell ref="S51:S57"/>
    <mergeCell ref="T51:V51"/>
    <mergeCell ref="B53:E57"/>
    <mergeCell ref="A67:A73"/>
    <mergeCell ref="B67:D67"/>
    <mergeCell ref="G67:G73"/>
    <mergeCell ref="H67:J67"/>
    <mergeCell ref="M67:M73"/>
    <mergeCell ref="N67:P67"/>
    <mergeCell ref="H77:J77"/>
    <mergeCell ref="H78:J78"/>
    <mergeCell ref="N77:Q81"/>
    <mergeCell ref="B79:E81"/>
    <mergeCell ref="H79:K81"/>
    <mergeCell ref="A75:A81"/>
    <mergeCell ref="B75:D75"/>
    <mergeCell ref="G75:G81"/>
    <mergeCell ref="H75:J75"/>
    <mergeCell ref="M75:M81"/>
    <mergeCell ref="N75:P75"/>
    <mergeCell ref="S83:S88"/>
    <mergeCell ref="T83:V83"/>
    <mergeCell ref="B85:E88"/>
    <mergeCell ref="H85:K88"/>
    <mergeCell ref="T77:W81"/>
    <mergeCell ref="A83:A88"/>
    <mergeCell ref="B83:D83"/>
    <mergeCell ref="G83:G88"/>
    <mergeCell ref="H83:J83"/>
    <mergeCell ref="M83:M88"/>
    <mergeCell ref="N83:P83"/>
    <mergeCell ref="S75:S81"/>
    <mergeCell ref="T75:V75"/>
    <mergeCell ref="N85:Q88"/>
    <mergeCell ref="T85:W88"/>
    <mergeCell ref="B84:D84"/>
    <mergeCell ref="H84:J84"/>
    <mergeCell ref="N84:P84"/>
    <mergeCell ref="T84:V84"/>
    <mergeCell ref="B78:D78"/>
    <mergeCell ref="S67:S73"/>
    <mergeCell ref="T67:V67"/>
    <mergeCell ref="B69:D69"/>
    <mergeCell ref="H69:K73"/>
    <mergeCell ref="N69:Q73"/>
    <mergeCell ref="T69:V69"/>
    <mergeCell ref="B71:E73"/>
    <mergeCell ref="T71:W73"/>
    <mergeCell ref="B77:D77"/>
    <mergeCell ref="B76:D76"/>
    <mergeCell ref="H76:J76"/>
    <mergeCell ref="N76:P76"/>
    <mergeCell ref="T76:V76"/>
    <mergeCell ref="B68:D68"/>
    <mergeCell ref="B70:D70"/>
    <mergeCell ref="H68:J68"/>
    <mergeCell ref="N68:P68"/>
    <mergeCell ref="T68:V68"/>
    <mergeCell ref="T70:V70"/>
    <mergeCell ref="H53:J53"/>
    <mergeCell ref="N53:Q57"/>
    <mergeCell ref="T53:V53"/>
    <mergeCell ref="H55:K57"/>
    <mergeCell ref="N62:P62"/>
    <mergeCell ref="T60:V60"/>
    <mergeCell ref="T62:V62"/>
    <mergeCell ref="B62:D62"/>
    <mergeCell ref="H60:J60"/>
    <mergeCell ref="H62:J62"/>
    <mergeCell ref="S59:S65"/>
    <mergeCell ref="T59:V59"/>
    <mergeCell ref="B61:D61"/>
    <mergeCell ref="H61:J61"/>
    <mergeCell ref="N61:P61"/>
    <mergeCell ref="T61:V61"/>
    <mergeCell ref="B63:E65"/>
    <mergeCell ref="H63:K65"/>
    <mergeCell ref="N63:Q65"/>
    <mergeCell ref="T63:W65"/>
  </mergeCells>
  <printOptions horizontalCentered="1" verticalCentered="1"/>
  <pageMargins left="0.19685039370078741" right="0.19685039370078741" top="0.19685039370078741" bottom="0.39370078740157483" header="0.31496062992125984" footer="0.19685039370078741"/>
  <pageSetup paperSize="9" scale="50" orientation="landscape" r:id="rId1"/>
  <headerFooter alignWithMargins="0">
    <oddFooter>&amp;C&amp;"Tw Cen MT,Normál"&amp;A</oddFooter>
  </headerFooter>
  <rowBreaks count="1" manualBreakCount="1">
    <brk id="73" max="16383"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Munkalapok</vt:lpstr>
      </vt:variant>
      <vt:variant>
        <vt:i4>12</vt:i4>
      </vt:variant>
    </vt:vector>
  </HeadingPairs>
  <TitlesOfParts>
    <vt:vector size="12" baseType="lpstr">
      <vt:lpstr>SZORZÓ+FELTÉTELEK</vt:lpstr>
      <vt:lpstr>FRISSÍTÉSEK</vt:lpstr>
      <vt:lpstr>TARTALOMJEGYZÉK</vt:lpstr>
      <vt:lpstr>KÁRPIT ADATOK</vt:lpstr>
      <vt:lpstr>KÁRPIT FOTÓK</vt:lpstr>
      <vt:lpstr>FORGÓ</vt:lpstr>
      <vt:lpstr>NEMFORGÓ</vt:lpstr>
      <vt:lpstr>SOFT SEATING</vt:lpstr>
      <vt:lpstr>ASZTALOK</vt:lpstr>
      <vt:lpstr>ÁLLÓFOGASOK, EGYÉB TERMÉKEK</vt:lpstr>
      <vt:lpstr>KARFÁK</vt:lpstr>
      <vt:lpstr>ALKATRÉSZEK</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Kovi</dc:creator>
  <cp:lastModifiedBy>Dávid Kopasz</cp:lastModifiedBy>
  <cp:lastPrinted>2023-06-12T10:48:52Z</cp:lastPrinted>
  <dcterms:created xsi:type="dcterms:W3CDTF">2015-02-27T06:42:43Z</dcterms:created>
  <dcterms:modified xsi:type="dcterms:W3CDTF">2026-04-13T08:16:48Z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BCO_ScreenResolution">
    <vt:lpwstr>96 96 1920 1080</vt:lpwstr>
  </property>
</Properties>
</file>